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5460" tabRatio="926" firstSheet="22" activeTab="30"/>
  </bookViews>
  <sheets>
    <sheet name="Funds_Sharing" sheetId="17" r:id="rId1"/>
    <sheet name="Projected_Hiring_Plan" sheetId="1" r:id="rId2"/>
    <sheet name="Projected_Hiring_Plan_payroll" sheetId="18" r:id="rId3"/>
    <sheet name="Projected_4-years_payroll_plan" sheetId="2" r:id="rId4"/>
    <sheet name="Projected_fleet_plan" sheetId="3" r:id="rId5"/>
    <sheet name="Projected_fleet_plan_costs" sheetId="20" r:id="rId6"/>
    <sheet name="Fleet_gasoline_expenses" sheetId="8" r:id="rId7"/>
    <sheet name="Fleet_gasoline_expenses_initial" sheetId="21" r:id="rId8"/>
    <sheet name="Products_list" sheetId="4" r:id="rId9"/>
    <sheet name="Products_list_final_prices" sheetId="22" r:id="rId10"/>
    <sheet name="Premises_Rents" sheetId="10" r:id="rId11"/>
    <sheet name="Premises_Rents_total_cost" sheetId="19" r:id="rId12"/>
    <sheet name="Operational_expenses" sheetId="5" r:id="rId13"/>
    <sheet name="Operational_expenses_totals" sheetId="23" r:id="rId14"/>
    <sheet name="Marketing_expenses" sheetId="9" r:id="rId15"/>
    <sheet name="Marketing_expenses_totals" sheetId="24" r:id="rId16"/>
    <sheet name="Sales_Forecast" sheetId="7" r:id="rId17"/>
    <sheet name="Sales_Overalls" sheetId="25" r:id="rId18"/>
    <sheet name="Purchase_forecast" sheetId="11" r:id="rId19"/>
    <sheet name="Purchase_forecast_totals" sheetId="30" r:id="rId20"/>
    <sheet name="Income_statement_totals" sheetId="26" r:id="rId21"/>
    <sheet name="Some_overalls" sheetId="31" r:id="rId22"/>
    <sheet name="Income_statement" sheetId="6" r:id="rId23"/>
    <sheet name="CashFlow_YEAR1" sheetId="12" r:id="rId24"/>
    <sheet name="CashFlow_YEAR2" sheetId="13" r:id="rId25"/>
    <sheet name="CashFlow_YEAR3" sheetId="14" r:id="rId26"/>
    <sheet name="CashFlow_YEAR4" sheetId="15" r:id="rId27"/>
    <sheet name="Balance_Sheet" sheetId="16" r:id="rId28"/>
    <sheet name="NPV_IRR" sheetId="27" r:id="rId29"/>
    <sheet name="Other_ratios" sheetId="28" r:id="rId30"/>
    <sheet name="Investment_Cash_Flow" sheetId="29" r:id="rId31"/>
  </sheets>
  <definedNames>
    <definedName name="_xlnm.Print_Area" localSheetId="2">Projected_Hiring_Plan_payroll!$A$1:$F$16</definedName>
  </definedNames>
  <calcPr calcId="125725"/>
</workbook>
</file>

<file path=xl/calcChain.xml><?xml version="1.0" encoding="utf-8"?>
<calcChain xmlns="http://schemas.openxmlformats.org/spreadsheetml/2006/main">
  <c r="C29" i="16"/>
  <c r="D29"/>
  <c r="E29"/>
  <c r="B29"/>
  <c r="C7" i="31"/>
  <c r="D7"/>
  <c r="E7"/>
  <c r="B7"/>
  <c r="C6"/>
  <c r="D6"/>
  <c r="E6"/>
  <c r="B6"/>
  <c r="C5"/>
  <c r="D5"/>
  <c r="E5"/>
  <c r="B5"/>
  <c r="C6" i="26"/>
  <c r="E4" i="31"/>
  <c r="D4"/>
  <c r="C4"/>
  <c r="B4"/>
  <c r="E10" i="16"/>
  <c r="F5" i="3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4"/>
  <c r="D24"/>
  <c r="E24"/>
  <c r="F24"/>
  <c r="C2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4"/>
  <c r="B16" i="16"/>
  <c r="F7" i="24"/>
  <c r="F8"/>
  <c r="F9"/>
  <c r="F10"/>
  <c r="F11"/>
  <c r="F6"/>
  <c r="E7"/>
  <c r="E8"/>
  <c r="E9"/>
  <c r="E10"/>
  <c r="E11"/>
  <c r="E6"/>
  <c r="D7"/>
  <c r="D8"/>
  <c r="D9"/>
  <c r="D10"/>
  <c r="D11"/>
  <c r="D6"/>
  <c r="C7"/>
  <c r="C8"/>
  <c r="C9"/>
  <c r="C10"/>
  <c r="C11"/>
  <c r="C6"/>
  <c r="O81" i="9"/>
  <c r="O80"/>
  <c r="O79"/>
  <c r="O78"/>
  <c r="O77"/>
  <c r="O76"/>
  <c r="O56"/>
  <c r="O55"/>
  <c r="O54"/>
  <c r="O53"/>
  <c r="O52"/>
  <c r="O51"/>
  <c r="O35"/>
  <c r="O34"/>
  <c r="O33"/>
  <c r="O32"/>
  <c r="O31"/>
  <c r="O30"/>
  <c r="O6"/>
  <c r="O7"/>
  <c r="O8"/>
  <c r="O9"/>
  <c r="O10"/>
  <c r="O5"/>
  <c r="F13" i="24"/>
  <c r="E13"/>
  <c r="D13"/>
  <c r="F6" i="23"/>
  <c r="F7"/>
  <c r="F8"/>
  <c r="F9"/>
  <c r="F10"/>
  <c r="F11"/>
  <c r="F12"/>
  <c r="F13"/>
  <c r="F14"/>
  <c r="F15"/>
  <c r="F5"/>
  <c r="E6"/>
  <c r="E7"/>
  <c r="E8"/>
  <c r="E9"/>
  <c r="E10"/>
  <c r="E11"/>
  <c r="E12"/>
  <c r="E13"/>
  <c r="E14"/>
  <c r="E15"/>
  <c r="E5"/>
  <c r="D6"/>
  <c r="D7"/>
  <c r="D8"/>
  <c r="D9"/>
  <c r="D10"/>
  <c r="D11"/>
  <c r="D12"/>
  <c r="D13"/>
  <c r="D14"/>
  <c r="D15"/>
  <c r="D5"/>
  <c r="C6"/>
  <c r="C7"/>
  <c r="C8"/>
  <c r="C9"/>
  <c r="C10"/>
  <c r="C11"/>
  <c r="C12"/>
  <c r="C13"/>
  <c r="C14"/>
  <c r="C15"/>
  <c r="C5"/>
  <c r="O171" i="5"/>
  <c r="O170"/>
  <c r="O169"/>
  <c r="O168"/>
  <c r="O167"/>
  <c r="O166"/>
  <c r="O165"/>
  <c r="O164"/>
  <c r="O163"/>
  <c r="O162"/>
  <c r="O161"/>
  <c r="O119"/>
  <c r="O118"/>
  <c r="O117"/>
  <c r="O116"/>
  <c r="O115"/>
  <c r="O114"/>
  <c r="O113"/>
  <c r="O112"/>
  <c r="O111"/>
  <c r="O110"/>
  <c r="O109"/>
  <c r="O67"/>
  <c r="O66"/>
  <c r="O65"/>
  <c r="O64"/>
  <c r="O63"/>
  <c r="O62"/>
  <c r="O61"/>
  <c r="O60"/>
  <c r="O59"/>
  <c r="O58"/>
  <c r="O57"/>
  <c r="O6"/>
  <c r="O7"/>
  <c r="O8"/>
  <c r="O9"/>
  <c r="O10"/>
  <c r="O11"/>
  <c r="O12"/>
  <c r="O13"/>
  <c r="O14"/>
  <c r="O15"/>
  <c r="O5"/>
  <c r="F17" i="23"/>
  <c r="E17"/>
  <c r="D17"/>
  <c r="F4" i="19"/>
  <c r="F5"/>
  <c r="F6"/>
  <c r="F7"/>
  <c r="F8"/>
  <c r="F3"/>
  <c r="E4"/>
  <c r="E5"/>
  <c r="E6"/>
  <c r="E7"/>
  <c r="E8"/>
  <c r="E3"/>
  <c r="D4"/>
  <c r="D5"/>
  <c r="D6"/>
  <c r="D7"/>
  <c r="D8"/>
  <c r="D3"/>
  <c r="C4"/>
  <c r="C5"/>
  <c r="C6"/>
  <c r="C7"/>
  <c r="C8"/>
  <c r="C3"/>
  <c r="O139" i="10"/>
  <c r="O138"/>
  <c r="O137"/>
  <c r="O136"/>
  <c r="O135"/>
  <c r="O134"/>
  <c r="O96"/>
  <c r="O95"/>
  <c r="O94"/>
  <c r="O93"/>
  <c r="O92"/>
  <c r="O91"/>
  <c r="O52"/>
  <c r="O53"/>
  <c r="O51"/>
  <c r="O50"/>
  <c r="O49"/>
  <c r="O48"/>
  <c r="O6"/>
  <c r="O7"/>
  <c r="O8"/>
  <c r="O9"/>
  <c r="O10"/>
  <c r="O5"/>
  <c r="F9" i="19"/>
  <c r="E9"/>
  <c r="D9"/>
  <c r="B8" i="29"/>
  <c r="B7"/>
  <c r="B13" i="27"/>
  <c r="B5"/>
  <c r="F9" i="26"/>
  <c r="E9"/>
  <c r="D9"/>
  <c r="C9"/>
  <c r="F3" i="25"/>
  <c r="E3"/>
  <c r="D3"/>
  <c r="C3"/>
  <c r="C13" i="24"/>
  <c r="C17" i="23"/>
  <c r="I5" i="22"/>
  <c r="I6"/>
  <c r="I7"/>
  <c r="I8"/>
  <c r="I9"/>
  <c r="I10"/>
  <c r="I11"/>
  <c r="I12"/>
  <c r="I13"/>
  <c r="I14"/>
  <c r="I15"/>
  <c r="I16"/>
  <c r="I17"/>
  <c r="I18"/>
  <c r="I19"/>
  <c r="I20"/>
  <c r="I21"/>
  <c r="I22"/>
  <c r="I23"/>
  <c r="I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4"/>
  <c r="H13" i="21"/>
  <c r="H12"/>
  <c r="H4"/>
  <c r="H5"/>
  <c r="H6"/>
  <c r="H7"/>
  <c r="H8"/>
  <c r="H9"/>
  <c r="H10"/>
  <c r="H3"/>
  <c r="G13"/>
  <c r="G12"/>
  <c r="G4"/>
  <c r="G5"/>
  <c r="G6"/>
  <c r="G7"/>
  <c r="G8"/>
  <c r="G9"/>
  <c r="G10"/>
  <c r="G3"/>
  <c r="E13"/>
  <c r="E12"/>
  <c r="E4"/>
  <c r="E5"/>
  <c r="E6"/>
  <c r="E7"/>
  <c r="E8"/>
  <c r="E9"/>
  <c r="E10"/>
  <c r="E3"/>
  <c r="D13"/>
  <c r="D12"/>
  <c r="D4"/>
  <c r="D5"/>
  <c r="D6"/>
  <c r="D7"/>
  <c r="D8"/>
  <c r="D9"/>
  <c r="D10"/>
  <c r="D3"/>
  <c r="C7" i="20"/>
  <c r="C8"/>
  <c r="C9"/>
  <c r="C6"/>
  <c r="B7"/>
  <c r="B8"/>
  <c r="B9"/>
  <c r="B6"/>
  <c r="D9"/>
  <c r="D12" s="1"/>
  <c r="D8"/>
  <c r="D7"/>
  <c r="D6"/>
  <c r="D11" s="1"/>
  <c r="C9" i="19"/>
  <c r="C11" s="1"/>
  <c r="F3" i="18"/>
  <c r="F4"/>
  <c r="F5"/>
  <c r="F6"/>
  <c r="F7"/>
  <c r="F8"/>
  <c r="F9"/>
  <c r="F10"/>
  <c r="F11"/>
  <c r="F12"/>
  <c r="F13"/>
  <c r="F14"/>
  <c r="F15"/>
  <c r="F2"/>
  <c r="E3"/>
  <c r="E4"/>
  <c r="E5"/>
  <c r="E6"/>
  <c r="E7"/>
  <c r="E8"/>
  <c r="E9"/>
  <c r="E10"/>
  <c r="E11"/>
  <c r="E12"/>
  <c r="E13"/>
  <c r="E14"/>
  <c r="E15"/>
  <c r="E2"/>
  <c r="D3"/>
  <c r="D4"/>
  <c r="D5"/>
  <c r="D6"/>
  <c r="D7"/>
  <c r="D8"/>
  <c r="D9"/>
  <c r="D10"/>
  <c r="D11"/>
  <c r="D12"/>
  <c r="D13"/>
  <c r="D14"/>
  <c r="D15"/>
  <c r="D2"/>
  <c r="C3"/>
  <c r="C4"/>
  <c r="C5"/>
  <c r="C6"/>
  <c r="C7"/>
  <c r="C8"/>
  <c r="C9"/>
  <c r="C10"/>
  <c r="C11"/>
  <c r="C12"/>
  <c r="C13"/>
  <c r="C14"/>
  <c r="C15"/>
  <c r="C2"/>
  <c r="C16" s="1"/>
  <c r="F11" i="17"/>
  <c r="F9"/>
  <c r="F8"/>
  <c r="F7"/>
  <c r="F6"/>
  <c r="F5"/>
  <c r="D4"/>
  <c r="F4" s="1"/>
  <c r="N12" i="15"/>
  <c r="N12" i="14"/>
  <c r="N12" i="13"/>
  <c r="E27" i="12"/>
  <c r="D27"/>
  <c r="C27"/>
  <c r="E6" i="1"/>
  <c r="F6" s="1"/>
  <c r="G6"/>
  <c r="N96" i="6"/>
  <c r="M19" i="15" s="1"/>
  <c r="M96" i="6"/>
  <c r="L19" i="15" s="1"/>
  <c r="L96" i="6"/>
  <c r="K19" i="15" s="1"/>
  <c r="K96" i="6"/>
  <c r="J19" i="15" s="1"/>
  <c r="J96" i="6"/>
  <c r="I19" i="15" s="1"/>
  <c r="I96" i="6"/>
  <c r="H19" i="15" s="1"/>
  <c r="H96" i="6"/>
  <c r="G19" i="15" s="1"/>
  <c r="G96" i="6"/>
  <c r="F19" i="15" s="1"/>
  <c r="F96" i="6"/>
  <c r="E19" i="15" s="1"/>
  <c r="E96" i="6"/>
  <c r="D19" i="15" s="1"/>
  <c r="D96" i="6"/>
  <c r="C19" i="15" s="1"/>
  <c r="C96" i="6"/>
  <c r="B19" i="15" s="1"/>
  <c r="N19" s="1"/>
  <c r="D95" i="6"/>
  <c r="C22" i="15" s="1"/>
  <c r="E95" i="6"/>
  <c r="D22" i="15" s="1"/>
  <c r="G95" i="6"/>
  <c r="F22" i="15" s="1"/>
  <c r="H95" i="6"/>
  <c r="G22" i="15" s="1"/>
  <c r="I95" i="6"/>
  <c r="H22" i="15" s="1"/>
  <c r="J95" i="6"/>
  <c r="I22" i="15" s="1"/>
  <c r="K95" i="6"/>
  <c r="J22" i="15" s="1"/>
  <c r="L95" i="6"/>
  <c r="K22" i="15" s="1"/>
  <c r="M95" i="6"/>
  <c r="L22" i="15" s="1"/>
  <c r="N95" i="6"/>
  <c r="M22" i="15" s="1"/>
  <c r="C95" i="6"/>
  <c r="B22" i="15" s="1"/>
  <c r="D94" i="6"/>
  <c r="C21" i="15" s="1"/>
  <c r="E94" i="6"/>
  <c r="D21" i="15" s="1"/>
  <c r="F94" i="6"/>
  <c r="E21" i="15" s="1"/>
  <c r="G94" i="6"/>
  <c r="F21" i="15" s="1"/>
  <c r="H94" i="6"/>
  <c r="G21" i="15" s="1"/>
  <c r="I94" i="6"/>
  <c r="H21" i="15" s="1"/>
  <c r="J94" i="6"/>
  <c r="I21" i="15" s="1"/>
  <c r="K94" i="6"/>
  <c r="J21" i="15" s="1"/>
  <c r="L94" i="6"/>
  <c r="K21" i="15" s="1"/>
  <c r="M94" i="6"/>
  <c r="L21" i="15" s="1"/>
  <c r="N94" i="6"/>
  <c r="M21" i="15" s="1"/>
  <c r="C94" i="6"/>
  <c r="B21" i="15" s="1"/>
  <c r="D93" i="6"/>
  <c r="C23" i="15" s="1"/>
  <c r="E93" i="6"/>
  <c r="D23" i="15" s="1"/>
  <c r="F93" i="6"/>
  <c r="E23" i="15" s="1"/>
  <c r="G93" i="6"/>
  <c r="F23" i="15" s="1"/>
  <c r="H93" i="6"/>
  <c r="G23" i="15" s="1"/>
  <c r="I93" i="6"/>
  <c r="H23" i="15" s="1"/>
  <c r="J93" i="6"/>
  <c r="I23" i="15" s="1"/>
  <c r="K93" i="6"/>
  <c r="J23" i="15" s="1"/>
  <c r="L93" i="6"/>
  <c r="K23" i="15" s="1"/>
  <c r="M93" i="6"/>
  <c r="L23" i="15" s="1"/>
  <c r="N93" i="6"/>
  <c r="M23" i="15" s="1"/>
  <c r="C93" i="6"/>
  <c r="B23" i="15" s="1"/>
  <c r="N23" s="1"/>
  <c r="N73" i="6"/>
  <c r="M19" i="14" s="1"/>
  <c r="M73" i="6"/>
  <c r="L19" i="14" s="1"/>
  <c r="L73" i="6"/>
  <c r="K19" i="14" s="1"/>
  <c r="K73" i="6"/>
  <c r="J19" i="14" s="1"/>
  <c r="J73" i="6"/>
  <c r="I19" i="14" s="1"/>
  <c r="I73" i="6"/>
  <c r="H19" i="14" s="1"/>
  <c r="H73" i="6"/>
  <c r="G19" i="14" s="1"/>
  <c r="G73" i="6"/>
  <c r="F19" i="14" s="1"/>
  <c r="F73" i="6"/>
  <c r="E19" i="14" s="1"/>
  <c r="E73" i="6"/>
  <c r="D19" i="14" s="1"/>
  <c r="D73" i="6"/>
  <c r="C19" i="14" s="1"/>
  <c r="C73" i="6"/>
  <c r="B19" i="14" s="1"/>
  <c r="N19" s="1"/>
  <c r="D72" i="6"/>
  <c r="C22" i="14" s="1"/>
  <c r="E72" i="6"/>
  <c r="D22" i="14" s="1"/>
  <c r="F72" i="6"/>
  <c r="E22" i="14" s="1"/>
  <c r="G72" i="6"/>
  <c r="F22" i="14" s="1"/>
  <c r="H72" i="6"/>
  <c r="G22" i="14" s="1"/>
  <c r="I72" i="6"/>
  <c r="H22" i="14" s="1"/>
  <c r="J72" i="6"/>
  <c r="I22" i="14" s="1"/>
  <c r="K72" i="6"/>
  <c r="J22" i="14" s="1"/>
  <c r="L72" i="6"/>
  <c r="K22" i="14" s="1"/>
  <c r="M72" i="6"/>
  <c r="L22" i="14" s="1"/>
  <c r="N72" i="6"/>
  <c r="M22" i="14" s="1"/>
  <c r="C72" i="6"/>
  <c r="B22" i="14" s="1"/>
  <c r="N22" s="1"/>
  <c r="D71" i="6"/>
  <c r="C21" i="14" s="1"/>
  <c r="E71" i="6"/>
  <c r="D21" i="14" s="1"/>
  <c r="F71" i="6"/>
  <c r="E21" i="14" s="1"/>
  <c r="G71" i="6"/>
  <c r="F21" i="14" s="1"/>
  <c r="H71" i="6"/>
  <c r="G21" i="14" s="1"/>
  <c r="I71" i="6"/>
  <c r="H21" i="14" s="1"/>
  <c r="J71" i="6"/>
  <c r="I21" i="14" s="1"/>
  <c r="K71" i="6"/>
  <c r="J21" i="14" s="1"/>
  <c r="L71" i="6"/>
  <c r="K21" i="14" s="1"/>
  <c r="M71" i="6"/>
  <c r="L21" i="14" s="1"/>
  <c r="N71" i="6"/>
  <c r="M21" i="14" s="1"/>
  <c r="C71" i="6"/>
  <c r="B21" i="14" s="1"/>
  <c r="N21" s="1"/>
  <c r="N70" i="6"/>
  <c r="M23" i="14" s="1"/>
  <c r="M70" i="6"/>
  <c r="L23" i="14" s="1"/>
  <c r="L70" i="6"/>
  <c r="K23" i="14" s="1"/>
  <c r="K70" i="6"/>
  <c r="J23" i="14" s="1"/>
  <c r="J70" i="6"/>
  <c r="I23" i="14" s="1"/>
  <c r="I70" i="6"/>
  <c r="H23" i="14" s="1"/>
  <c r="H70" i="6"/>
  <c r="G23" i="14" s="1"/>
  <c r="G70" i="6"/>
  <c r="F23" i="14" s="1"/>
  <c r="F70" i="6"/>
  <c r="E23" i="14" s="1"/>
  <c r="E70" i="6"/>
  <c r="D23" i="14" s="1"/>
  <c r="D70" i="6"/>
  <c r="C23" i="14" s="1"/>
  <c r="C70" i="6"/>
  <c r="B23" i="14" s="1"/>
  <c r="N23" s="1"/>
  <c r="O96" i="6"/>
  <c r="F15" i="26" s="1"/>
  <c r="O94" i="6"/>
  <c r="F13" i="26" s="1"/>
  <c r="O93" i="6"/>
  <c r="F12" i="26" s="1"/>
  <c r="O90" i="6"/>
  <c r="O73"/>
  <c r="E15" i="26" s="1"/>
  <c r="O72" i="6"/>
  <c r="E14" i="26" s="1"/>
  <c r="O71" i="6"/>
  <c r="E13" i="26" s="1"/>
  <c r="O70" i="6"/>
  <c r="E12" i="26" s="1"/>
  <c r="O67" i="6"/>
  <c r="N37"/>
  <c r="M19" i="13" s="1"/>
  <c r="M37" i="6"/>
  <c r="L19" i="13" s="1"/>
  <c r="L37" i="6"/>
  <c r="K19" i="13" s="1"/>
  <c r="K37" i="6"/>
  <c r="J19" i="13" s="1"/>
  <c r="J37" i="6"/>
  <c r="I19" i="13" s="1"/>
  <c r="I37" i="6"/>
  <c r="H19" i="13" s="1"/>
  <c r="H37" i="6"/>
  <c r="G19" i="13" s="1"/>
  <c r="G37" i="6"/>
  <c r="F19" i="13" s="1"/>
  <c r="F37" i="6"/>
  <c r="E19" i="13" s="1"/>
  <c r="E37" i="6"/>
  <c r="D19" i="13" s="1"/>
  <c r="D37" i="6"/>
  <c r="C19" i="13" s="1"/>
  <c r="C37" i="6"/>
  <c r="B19" i="13" s="1"/>
  <c r="D36" i="6"/>
  <c r="C22" i="13" s="1"/>
  <c r="E36" i="6"/>
  <c r="D22" i="13" s="1"/>
  <c r="F36" i="6"/>
  <c r="E22" i="13" s="1"/>
  <c r="G36" i="6"/>
  <c r="F22" i="13" s="1"/>
  <c r="H36" i="6"/>
  <c r="G22" i="13" s="1"/>
  <c r="I36" i="6"/>
  <c r="H22" i="13" s="1"/>
  <c r="J36" i="6"/>
  <c r="I22" i="13" s="1"/>
  <c r="K36" i="6"/>
  <c r="J22" i="13" s="1"/>
  <c r="L36" i="6"/>
  <c r="K22" i="13" s="1"/>
  <c r="M36" i="6"/>
  <c r="L22" i="13" s="1"/>
  <c r="N36" i="6"/>
  <c r="M22" i="13" s="1"/>
  <c r="C36" i="6"/>
  <c r="B22" i="13" s="1"/>
  <c r="N22" s="1"/>
  <c r="D35" i="6"/>
  <c r="C21" i="13" s="1"/>
  <c r="E35" i="6"/>
  <c r="D21" i="13" s="1"/>
  <c r="F35" i="6"/>
  <c r="E21" i="13" s="1"/>
  <c r="G35" i="6"/>
  <c r="F21" i="13" s="1"/>
  <c r="H35" i="6"/>
  <c r="G21" i="13" s="1"/>
  <c r="I35" i="6"/>
  <c r="H21" i="13" s="1"/>
  <c r="J35" i="6"/>
  <c r="I21" i="13" s="1"/>
  <c r="K35" i="6"/>
  <c r="J21" i="13" s="1"/>
  <c r="L35" i="6"/>
  <c r="K21" i="13" s="1"/>
  <c r="M35" i="6"/>
  <c r="L21" i="13" s="1"/>
  <c r="N35" i="6"/>
  <c r="M21" i="13" s="1"/>
  <c r="C35" i="6"/>
  <c r="B21" i="13" s="1"/>
  <c r="N21" s="1"/>
  <c r="D34" i="6"/>
  <c r="C23" i="13" s="1"/>
  <c r="E34" i="6"/>
  <c r="D23" i="13" s="1"/>
  <c r="F34" i="6"/>
  <c r="E23" i="13" s="1"/>
  <c r="G34" i="6"/>
  <c r="F23" i="13" s="1"/>
  <c r="H34" i="6"/>
  <c r="G23" i="13" s="1"/>
  <c r="I34" i="6"/>
  <c r="H23" i="13" s="1"/>
  <c r="J34" i="6"/>
  <c r="I23" i="13" s="1"/>
  <c r="K34" i="6"/>
  <c r="J23" i="13" s="1"/>
  <c r="L34" i="6"/>
  <c r="K23" i="13" s="1"/>
  <c r="M34" i="6"/>
  <c r="L23" i="13" s="1"/>
  <c r="N34" i="6"/>
  <c r="M23" i="13" s="1"/>
  <c r="C34" i="6"/>
  <c r="B23" i="13" s="1"/>
  <c r="N23" s="1"/>
  <c r="O37" i="6"/>
  <c r="D15" i="26" s="1"/>
  <c r="O36" i="6"/>
  <c r="D14" i="26" s="1"/>
  <c r="O35" i="6"/>
  <c r="D13" i="26" s="1"/>
  <c r="O34" i="6"/>
  <c r="D12" i="26" s="1"/>
  <c r="O31" i="6"/>
  <c r="N83" i="9"/>
  <c r="M83"/>
  <c r="L83"/>
  <c r="N88" s="1"/>
  <c r="K83"/>
  <c r="J83"/>
  <c r="I83"/>
  <c r="H83"/>
  <c r="G83"/>
  <c r="F83"/>
  <c r="H86" s="1"/>
  <c r="E83"/>
  <c r="D83"/>
  <c r="C83"/>
  <c r="E85" s="1"/>
  <c r="N58"/>
  <c r="M58"/>
  <c r="L58"/>
  <c r="N63" s="1"/>
  <c r="K58"/>
  <c r="J58"/>
  <c r="I58"/>
  <c r="K62" s="1"/>
  <c r="H58"/>
  <c r="G58"/>
  <c r="F58"/>
  <c r="H61" s="1"/>
  <c r="E58"/>
  <c r="D58"/>
  <c r="C58"/>
  <c r="E60" s="1"/>
  <c r="N37"/>
  <c r="M37"/>
  <c r="L37"/>
  <c r="N42" s="1"/>
  <c r="K37"/>
  <c r="J37"/>
  <c r="I37"/>
  <c r="K41" s="1"/>
  <c r="H37"/>
  <c r="G37"/>
  <c r="F37"/>
  <c r="H40" s="1"/>
  <c r="E37"/>
  <c r="D37"/>
  <c r="C37"/>
  <c r="E39" s="1"/>
  <c r="O8" i="6"/>
  <c r="F7" i="11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F11"/>
  <c r="G11"/>
  <c r="H11"/>
  <c r="I11"/>
  <c r="J11"/>
  <c r="K11"/>
  <c r="L11"/>
  <c r="M11"/>
  <c r="N11"/>
  <c r="O11"/>
  <c r="P11"/>
  <c r="F12"/>
  <c r="G12"/>
  <c r="H12"/>
  <c r="I12"/>
  <c r="J12"/>
  <c r="K12"/>
  <c r="L12"/>
  <c r="M12"/>
  <c r="N12"/>
  <c r="O12"/>
  <c r="P12"/>
  <c r="F13"/>
  <c r="G13"/>
  <c r="H13"/>
  <c r="I13"/>
  <c r="J13"/>
  <c r="K13"/>
  <c r="L13"/>
  <c r="M13"/>
  <c r="N13"/>
  <c r="O13"/>
  <c r="P13"/>
  <c r="F14"/>
  <c r="G14"/>
  <c r="H14"/>
  <c r="I14"/>
  <c r="J14"/>
  <c r="K14"/>
  <c r="L14"/>
  <c r="M14"/>
  <c r="N14"/>
  <c r="O14"/>
  <c r="P14"/>
  <c r="F15"/>
  <c r="G15"/>
  <c r="H15"/>
  <c r="I15"/>
  <c r="J15"/>
  <c r="K15"/>
  <c r="L15"/>
  <c r="M15"/>
  <c r="N15"/>
  <c r="O15"/>
  <c r="P15"/>
  <c r="F16"/>
  <c r="G16"/>
  <c r="H16"/>
  <c r="I16"/>
  <c r="J16"/>
  <c r="K16"/>
  <c r="L16"/>
  <c r="M16"/>
  <c r="N16"/>
  <c r="O16"/>
  <c r="P16"/>
  <c r="F17"/>
  <c r="G17"/>
  <c r="H17"/>
  <c r="I17"/>
  <c r="J17"/>
  <c r="K17"/>
  <c r="L17"/>
  <c r="M17"/>
  <c r="N17"/>
  <c r="O17"/>
  <c r="P17"/>
  <c r="F18"/>
  <c r="G18"/>
  <c r="H18"/>
  <c r="I18"/>
  <c r="J18"/>
  <c r="K18"/>
  <c r="L18"/>
  <c r="L76" s="1"/>
  <c r="L134" s="1"/>
  <c r="M18"/>
  <c r="N18"/>
  <c r="O18"/>
  <c r="P18"/>
  <c r="F19"/>
  <c r="G19"/>
  <c r="H19"/>
  <c r="I19"/>
  <c r="J19"/>
  <c r="K19"/>
  <c r="L19"/>
  <c r="M19"/>
  <c r="N19"/>
  <c r="O19"/>
  <c r="P19"/>
  <c r="F20"/>
  <c r="G20"/>
  <c r="H20"/>
  <c r="I20"/>
  <c r="J20"/>
  <c r="K20"/>
  <c r="L20"/>
  <c r="M20"/>
  <c r="N20"/>
  <c r="O20"/>
  <c r="P20"/>
  <c r="F21"/>
  <c r="G21"/>
  <c r="H21"/>
  <c r="I21"/>
  <c r="J21"/>
  <c r="K21"/>
  <c r="L21"/>
  <c r="M21"/>
  <c r="N21"/>
  <c r="O21"/>
  <c r="P21"/>
  <c r="F22"/>
  <c r="G22"/>
  <c r="H22"/>
  <c r="I22"/>
  <c r="J22"/>
  <c r="K22"/>
  <c r="L22"/>
  <c r="M22"/>
  <c r="N22"/>
  <c r="O22"/>
  <c r="P22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F25"/>
  <c r="G25"/>
  <c r="H25"/>
  <c r="I25"/>
  <c r="J25"/>
  <c r="K25"/>
  <c r="L25"/>
  <c r="M25"/>
  <c r="N25"/>
  <c r="O25"/>
  <c r="P25"/>
  <c r="G6"/>
  <c r="H6"/>
  <c r="I6"/>
  <c r="J6"/>
  <c r="K6"/>
  <c r="L6"/>
  <c r="M6"/>
  <c r="N6"/>
  <c r="O6"/>
  <c r="P6"/>
  <c r="F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6"/>
  <c r="N14" i="6"/>
  <c r="S19" i="12" s="1"/>
  <c r="M14" i="6"/>
  <c r="R19" i="12" s="1"/>
  <c r="L14" i="6"/>
  <c r="Q19" i="12" s="1"/>
  <c r="K14" i="6"/>
  <c r="P19" i="12" s="1"/>
  <c r="J14" i="6"/>
  <c r="O19" i="12" s="1"/>
  <c r="I14" i="6"/>
  <c r="N19" i="12" s="1"/>
  <c r="H14" i="6"/>
  <c r="M19" i="12" s="1"/>
  <c r="G14" i="6"/>
  <c r="L19" i="12" s="1"/>
  <c r="F14" i="6"/>
  <c r="K19" i="12" s="1"/>
  <c r="E14" i="6"/>
  <c r="J19" i="12" s="1"/>
  <c r="D14" i="6"/>
  <c r="I19" i="12" s="1"/>
  <c r="C14" i="6"/>
  <c r="O14" s="1"/>
  <c r="C15" i="26" s="1"/>
  <c r="C31" i="1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30"/>
  <c r="H6" i="4"/>
  <c r="H7"/>
  <c r="H8"/>
  <c r="H9"/>
  <c r="H10"/>
  <c r="H11"/>
  <c r="H12"/>
  <c r="H13"/>
  <c r="H14"/>
  <c r="H15"/>
  <c r="H16"/>
  <c r="H17"/>
  <c r="H18"/>
  <c r="H19"/>
  <c r="H20"/>
  <c r="H21"/>
  <c r="H22"/>
  <c r="H23"/>
  <c r="H2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5"/>
  <c r="H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5"/>
  <c r="K2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5"/>
  <c r="G2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5"/>
  <c r="P83" i="11"/>
  <c r="P141" s="1"/>
  <c r="O83"/>
  <c r="O141" s="1"/>
  <c r="N83"/>
  <c r="N141" s="1"/>
  <c r="M83"/>
  <c r="M141" s="1"/>
  <c r="L83"/>
  <c r="L141" s="1"/>
  <c r="K83"/>
  <c r="K141" s="1"/>
  <c r="J83"/>
  <c r="J141" s="1"/>
  <c r="I83"/>
  <c r="I141" s="1"/>
  <c r="H83"/>
  <c r="H141" s="1"/>
  <c r="G83"/>
  <c r="G141" s="1"/>
  <c r="F83"/>
  <c r="F141" s="1"/>
  <c r="E83"/>
  <c r="E141" s="1"/>
  <c r="P82"/>
  <c r="P140" s="1"/>
  <c r="O82"/>
  <c r="O140" s="1"/>
  <c r="N82"/>
  <c r="N140" s="1"/>
  <c r="M82"/>
  <c r="M140" s="1"/>
  <c r="L82"/>
  <c r="L140" s="1"/>
  <c r="K82"/>
  <c r="K140" s="1"/>
  <c r="J82"/>
  <c r="J140" s="1"/>
  <c r="I82"/>
  <c r="I140" s="1"/>
  <c r="H82"/>
  <c r="H140" s="1"/>
  <c r="G82"/>
  <c r="G140" s="1"/>
  <c r="F82"/>
  <c r="F140" s="1"/>
  <c r="E82"/>
  <c r="E140" s="1"/>
  <c r="P81"/>
  <c r="P139" s="1"/>
  <c r="O81"/>
  <c r="O139" s="1"/>
  <c r="N81"/>
  <c r="N139" s="1"/>
  <c r="M81"/>
  <c r="M139" s="1"/>
  <c r="L81"/>
  <c r="L139" s="1"/>
  <c r="K81"/>
  <c r="K139" s="1"/>
  <c r="J81"/>
  <c r="J139" s="1"/>
  <c r="I81"/>
  <c r="I139" s="1"/>
  <c r="H81"/>
  <c r="H139" s="1"/>
  <c r="G81"/>
  <c r="G139" s="1"/>
  <c r="F81"/>
  <c r="F139" s="1"/>
  <c r="E81"/>
  <c r="E139" s="1"/>
  <c r="P80"/>
  <c r="P138" s="1"/>
  <c r="O80"/>
  <c r="O138" s="1"/>
  <c r="N80"/>
  <c r="N138" s="1"/>
  <c r="M80"/>
  <c r="M138" s="1"/>
  <c r="L80"/>
  <c r="L138" s="1"/>
  <c r="K80"/>
  <c r="K138" s="1"/>
  <c r="J80"/>
  <c r="J138" s="1"/>
  <c r="I80"/>
  <c r="I138" s="1"/>
  <c r="H80"/>
  <c r="H138" s="1"/>
  <c r="G80"/>
  <c r="G138" s="1"/>
  <c r="F80"/>
  <c r="F138" s="1"/>
  <c r="E80"/>
  <c r="E138" s="1"/>
  <c r="P79"/>
  <c r="P137" s="1"/>
  <c r="O79"/>
  <c r="O137" s="1"/>
  <c r="N79"/>
  <c r="N137" s="1"/>
  <c r="M79"/>
  <c r="M137" s="1"/>
  <c r="L79"/>
  <c r="L137" s="1"/>
  <c r="K79"/>
  <c r="K137" s="1"/>
  <c r="J79"/>
  <c r="J137" s="1"/>
  <c r="I79"/>
  <c r="I137" s="1"/>
  <c r="H79"/>
  <c r="H137" s="1"/>
  <c r="G79"/>
  <c r="G137" s="1"/>
  <c r="F79"/>
  <c r="F137" s="1"/>
  <c r="E79"/>
  <c r="E137" s="1"/>
  <c r="P78"/>
  <c r="P136" s="1"/>
  <c r="O78"/>
  <c r="O136" s="1"/>
  <c r="N78"/>
  <c r="N136" s="1"/>
  <c r="M78"/>
  <c r="M136" s="1"/>
  <c r="L78"/>
  <c r="L136" s="1"/>
  <c r="K78"/>
  <c r="K136" s="1"/>
  <c r="J78"/>
  <c r="J136" s="1"/>
  <c r="I78"/>
  <c r="I136" s="1"/>
  <c r="H78"/>
  <c r="H136" s="1"/>
  <c r="G78"/>
  <c r="G136" s="1"/>
  <c r="F78"/>
  <c r="F136" s="1"/>
  <c r="E78"/>
  <c r="E136" s="1"/>
  <c r="P77"/>
  <c r="P135" s="1"/>
  <c r="O77"/>
  <c r="O135" s="1"/>
  <c r="N77"/>
  <c r="N135" s="1"/>
  <c r="M77"/>
  <c r="M135" s="1"/>
  <c r="L77"/>
  <c r="L135" s="1"/>
  <c r="K77"/>
  <c r="K135" s="1"/>
  <c r="J77"/>
  <c r="J135" s="1"/>
  <c r="I77"/>
  <c r="I135" s="1"/>
  <c r="H77"/>
  <c r="H135" s="1"/>
  <c r="G77"/>
  <c r="G135" s="1"/>
  <c r="F77"/>
  <c r="F135" s="1"/>
  <c r="E77"/>
  <c r="E135" s="1"/>
  <c r="P76"/>
  <c r="P134" s="1"/>
  <c r="O76"/>
  <c r="O134" s="1"/>
  <c r="N76"/>
  <c r="N134" s="1"/>
  <c r="M76"/>
  <c r="M134" s="1"/>
  <c r="K76"/>
  <c r="K134" s="1"/>
  <c r="J76"/>
  <c r="J134" s="1"/>
  <c r="I76"/>
  <c r="I134" s="1"/>
  <c r="H76"/>
  <c r="H134" s="1"/>
  <c r="G76"/>
  <c r="G134" s="1"/>
  <c r="F76"/>
  <c r="F134" s="1"/>
  <c r="E76"/>
  <c r="E134" s="1"/>
  <c r="P75"/>
  <c r="P133" s="1"/>
  <c r="O75"/>
  <c r="O133" s="1"/>
  <c r="N75"/>
  <c r="N133" s="1"/>
  <c r="M75"/>
  <c r="M133" s="1"/>
  <c r="L75"/>
  <c r="L133" s="1"/>
  <c r="K75"/>
  <c r="K133" s="1"/>
  <c r="J75"/>
  <c r="J133" s="1"/>
  <c r="I75"/>
  <c r="I133" s="1"/>
  <c r="H75"/>
  <c r="H133" s="1"/>
  <c r="G75"/>
  <c r="G133" s="1"/>
  <c r="F75"/>
  <c r="F133" s="1"/>
  <c r="E75"/>
  <c r="E133" s="1"/>
  <c r="P74"/>
  <c r="P132" s="1"/>
  <c r="O74"/>
  <c r="O132" s="1"/>
  <c r="N74"/>
  <c r="N132" s="1"/>
  <c r="M74"/>
  <c r="M132" s="1"/>
  <c r="L74"/>
  <c r="L132" s="1"/>
  <c r="K74"/>
  <c r="K132" s="1"/>
  <c r="J74"/>
  <c r="J132" s="1"/>
  <c r="I74"/>
  <c r="I132" s="1"/>
  <c r="H74"/>
  <c r="H132" s="1"/>
  <c r="G74"/>
  <c r="G132" s="1"/>
  <c r="F74"/>
  <c r="F132" s="1"/>
  <c r="E74"/>
  <c r="P73"/>
  <c r="O73"/>
  <c r="O131" s="1"/>
  <c r="N73"/>
  <c r="M73"/>
  <c r="M131" s="1"/>
  <c r="L73"/>
  <c r="K73"/>
  <c r="K131" s="1"/>
  <c r="J73"/>
  <c r="I73"/>
  <c r="I131" s="1"/>
  <c r="H73"/>
  <c r="G73"/>
  <c r="G131" s="1"/>
  <c r="F73"/>
  <c r="E73"/>
  <c r="E131" s="1"/>
  <c r="P72"/>
  <c r="P130" s="1"/>
  <c r="O72"/>
  <c r="O130" s="1"/>
  <c r="N72"/>
  <c r="N130" s="1"/>
  <c r="M72"/>
  <c r="M130" s="1"/>
  <c r="L72"/>
  <c r="L130" s="1"/>
  <c r="K72"/>
  <c r="K130" s="1"/>
  <c r="J72"/>
  <c r="J130" s="1"/>
  <c r="I72"/>
  <c r="I130" s="1"/>
  <c r="H72"/>
  <c r="H130" s="1"/>
  <c r="G72"/>
  <c r="G130" s="1"/>
  <c r="F72"/>
  <c r="F130" s="1"/>
  <c r="E72"/>
  <c r="Q72" s="1"/>
  <c r="P71"/>
  <c r="O71"/>
  <c r="O129" s="1"/>
  <c r="N71"/>
  <c r="M71"/>
  <c r="M129" s="1"/>
  <c r="L71"/>
  <c r="K71"/>
  <c r="K129" s="1"/>
  <c r="J71"/>
  <c r="I71"/>
  <c r="I129" s="1"/>
  <c r="H71"/>
  <c r="G71"/>
  <c r="G129" s="1"/>
  <c r="F71"/>
  <c r="E71"/>
  <c r="E129" s="1"/>
  <c r="P70"/>
  <c r="P128" s="1"/>
  <c r="O70"/>
  <c r="O128" s="1"/>
  <c r="N70"/>
  <c r="N128" s="1"/>
  <c r="M70"/>
  <c r="M128" s="1"/>
  <c r="L70"/>
  <c r="L128" s="1"/>
  <c r="K70"/>
  <c r="K128" s="1"/>
  <c r="J70"/>
  <c r="J128" s="1"/>
  <c r="I70"/>
  <c r="I128" s="1"/>
  <c r="H70"/>
  <c r="H128" s="1"/>
  <c r="G70"/>
  <c r="G128" s="1"/>
  <c r="F70"/>
  <c r="F128" s="1"/>
  <c r="E70"/>
  <c r="Q70" s="1"/>
  <c r="P69"/>
  <c r="O69"/>
  <c r="O127" s="1"/>
  <c r="N69"/>
  <c r="M69"/>
  <c r="M127" s="1"/>
  <c r="L69"/>
  <c r="K69"/>
  <c r="K127" s="1"/>
  <c r="J69"/>
  <c r="I69"/>
  <c r="I127" s="1"/>
  <c r="H69"/>
  <c r="G69"/>
  <c r="G127" s="1"/>
  <c r="F69"/>
  <c r="E69"/>
  <c r="E127" s="1"/>
  <c r="P68"/>
  <c r="P126" s="1"/>
  <c r="O68"/>
  <c r="O126" s="1"/>
  <c r="N68"/>
  <c r="N126" s="1"/>
  <c r="M68"/>
  <c r="M126" s="1"/>
  <c r="L68"/>
  <c r="L126" s="1"/>
  <c r="K68"/>
  <c r="K126" s="1"/>
  <c r="J68"/>
  <c r="J126" s="1"/>
  <c r="I68"/>
  <c r="I126" s="1"/>
  <c r="H68"/>
  <c r="H126" s="1"/>
  <c r="G68"/>
  <c r="G126" s="1"/>
  <c r="F68"/>
  <c r="F126" s="1"/>
  <c r="E68"/>
  <c r="Q68" s="1"/>
  <c r="P67"/>
  <c r="O67"/>
  <c r="O125" s="1"/>
  <c r="N67"/>
  <c r="M67"/>
  <c r="M125" s="1"/>
  <c r="L67"/>
  <c r="K67"/>
  <c r="K125" s="1"/>
  <c r="J67"/>
  <c r="I67"/>
  <c r="I125" s="1"/>
  <c r="H67"/>
  <c r="G67"/>
  <c r="G125" s="1"/>
  <c r="F67"/>
  <c r="E67"/>
  <c r="E125" s="1"/>
  <c r="P66"/>
  <c r="P124" s="1"/>
  <c r="O66"/>
  <c r="O124" s="1"/>
  <c r="N66"/>
  <c r="N124" s="1"/>
  <c r="M66"/>
  <c r="M124" s="1"/>
  <c r="L66"/>
  <c r="L124" s="1"/>
  <c r="K66"/>
  <c r="K124" s="1"/>
  <c r="J66"/>
  <c r="J124" s="1"/>
  <c r="I66"/>
  <c r="I124" s="1"/>
  <c r="H66"/>
  <c r="H124" s="1"/>
  <c r="G66"/>
  <c r="G124" s="1"/>
  <c r="F66"/>
  <c r="F124" s="1"/>
  <c r="E66"/>
  <c r="Q66" s="1"/>
  <c r="P65"/>
  <c r="O65"/>
  <c r="O123" s="1"/>
  <c r="N65"/>
  <c r="M65"/>
  <c r="M123" s="1"/>
  <c r="L65"/>
  <c r="K65"/>
  <c r="K123" s="1"/>
  <c r="J65"/>
  <c r="I65"/>
  <c r="I123" s="1"/>
  <c r="H65"/>
  <c r="G65"/>
  <c r="G123" s="1"/>
  <c r="F65"/>
  <c r="E65"/>
  <c r="E123" s="1"/>
  <c r="P64"/>
  <c r="P122" s="1"/>
  <c r="O64"/>
  <c r="O122" s="1"/>
  <c r="N64"/>
  <c r="N122" s="1"/>
  <c r="M64"/>
  <c r="M122" s="1"/>
  <c r="L64"/>
  <c r="L122" s="1"/>
  <c r="K64"/>
  <c r="K122" s="1"/>
  <c r="J64"/>
  <c r="J122" s="1"/>
  <c r="I64"/>
  <c r="I122" s="1"/>
  <c r="H64"/>
  <c r="H122" s="1"/>
  <c r="G64"/>
  <c r="G122" s="1"/>
  <c r="F64"/>
  <c r="F122" s="1"/>
  <c r="E64"/>
  <c r="Q64" s="1"/>
  <c r="Q25"/>
  <c r="Q24"/>
  <c r="Q23"/>
  <c r="Q22"/>
  <c r="Q21"/>
  <c r="Q20"/>
  <c r="Q19"/>
  <c r="Q18"/>
  <c r="Q16"/>
  <c r="Q14"/>
  <c r="Q13"/>
  <c r="Q12"/>
  <c r="Q11"/>
  <c r="Q10"/>
  <c r="Q9"/>
  <c r="Q8"/>
  <c r="Q7"/>
  <c r="Q6"/>
  <c r="N146" i="10"/>
  <c r="M146"/>
  <c r="L146"/>
  <c r="K146"/>
  <c r="J146"/>
  <c r="I146"/>
  <c r="H146"/>
  <c r="G146"/>
  <c r="F146"/>
  <c r="E146"/>
  <c r="D146"/>
  <c r="C146"/>
  <c r="N103"/>
  <c r="M103"/>
  <c r="L103"/>
  <c r="K103"/>
  <c r="J103"/>
  <c r="I103"/>
  <c r="H103"/>
  <c r="G103"/>
  <c r="F103"/>
  <c r="E103"/>
  <c r="D103"/>
  <c r="C103"/>
  <c r="N60"/>
  <c r="M60"/>
  <c r="L60"/>
  <c r="K60"/>
  <c r="J60"/>
  <c r="I60"/>
  <c r="H60"/>
  <c r="G60"/>
  <c r="F60"/>
  <c r="E60"/>
  <c r="D60"/>
  <c r="C60"/>
  <c r="N12" i="9"/>
  <c r="N13" i="6" s="1"/>
  <c r="S22" i="12" s="1"/>
  <c r="M12" i="9"/>
  <c r="M13" i="6" s="1"/>
  <c r="R22" i="12" s="1"/>
  <c r="L12" i="9"/>
  <c r="L13" i="6" s="1"/>
  <c r="Q22" i="12" s="1"/>
  <c r="K12" i="9"/>
  <c r="K13" i="6" s="1"/>
  <c r="P22" i="12" s="1"/>
  <c r="J12" i="9"/>
  <c r="J13" i="6" s="1"/>
  <c r="O22" i="12" s="1"/>
  <c r="I12" i="9"/>
  <c r="I13" i="6" s="1"/>
  <c r="N22" i="12" s="1"/>
  <c r="H12" i="9"/>
  <c r="H13" i="6" s="1"/>
  <c r="M22" i="12" s="1"/>
  <c r="G12" i="9"/>
  <c r="G13" i="6" s="1"/>
  <c r="L22" i="12" s="1"/>
  <c r="F12" i="9"/>
  <c r="E12"/>
  <c r="E13" i="6" s="1"/>
  <c r="J22" i="12" s="1"/>
  <c r="D12" i="9"/>
  <c r="D13" i="6" s="1"/>
  <c r="I22" i="12" s="1"/>
  <c r="C12" i="9"/>
  <c r="C13" i="6" s="1"/>
  <c r="H22" i="12" s="1"/>
  <c r="N17" i="10"/>
  <c r="N12" i="6" s="1"/>
  <c r="S21" i="12" s="1"/>
  <c r="M17" i="10"/>
  <c r="M12" i="6" s="1"/>
  <c r="R21" i="12" s="1"/>
  <c r="L17" i="10"/>
  <c r="L12" i="6" s="1"/>
  <c r="Q21" i="12" s="1"/>
  <c r="K17" i="10"/>
  <c r="K12" i="6" s="1"/>
  <c r="P21" i="12" s="1"/>
  <c r="J17" i="10"/>
  <c r="J12" i="6" s="1"/>
  <c r="O21" i="12" s="1"/>
  <c r="I17" i="10"/>
  <c r="I12" i="6" s="1"/>
  <c r="N21" i="12" s="1"/>
  <c r="H17" i="10"/>
  <c r="H12" i="6" s="1"/>
  <c r="M21" i="12" s="1"/>
  <c r="G17" i="10"/>
  <c r="G12" i="6" s="1"/>
  <c r="L21" i="12" s="1"/>
  <c r="F17" i="10"/>
  <c r="F12" i="6" s="1"/>
  <c r="K21" i="12" s="1"/>
  <c r="E17" i="10"/>
  <c r="E12" i="6" s="1"/>
  <c r="J21" i="12" s="1"/>
  <c r="D17" i="10"/>
  <c r="D12" i="6" s="1"/>
  <c r="I21" i="12" s="1"/>
  <c r="C17" i="10"/>
  <c r="C12" i="6" s="1"/>
  <c r="H21" i="12" s="1"/>
  <c r="N173" i="5"/>
  <c r="M173"/>
  <c r="L173"/>
  <c r="K173"/>
  <c r="J173"/>
  <c r="I173"/>
  <c r="H173"/>
  <c r="G173"/>
  <c r="F173"/>
  <c r="E173"/>
  <c r="D173"/>
  <c r="C173"/>
  <c r="N121"/>
  <c r="M121"/>
  <c r="L121"/>
  <c r="K121"/>
  <c r="J121"/>
  <c r="I121"/>
  <c r="H121"/>
  <c r="G121"/>
  <c r="F121"/>
  <c r="E121"/>
  <c r="D121"/>
  <c r="C121"/>
  <c r="N69"/>
  <c r="M69"/>
  <c r="L69"/>
  <c r="K69"/>
  <c r="J69"/>
  <c r="I69"/>
  <c r="H69"/>
  <c r="G69"/>
  <c r="F69"/>
  <c r="E69"/>
  <c r="D69"/>
  <c r="C69"/>
  <c r="N17"/>
  <c r="N11" i="6" s="1"/>
  <c r="S23" i="12" s="1"/>
  <c r="M17" i="5"/>
  <c r="M11" i="6" s="1"/>
  <c r="R23" i="12" s="1"/>
  <c r="L17" i="5"/>
  <c r="L11" i="6" s="1"/>
  <c r="Q23" i="12" s="1"/>
  <c r="K17" i="5"/>
  <c r="K11" i="6" s="1"/>
  <c r="P23" i="12" s="1"/>
  <c r="J17" i="5"/>
  <c r="J11" i="6" s="1"/>
  <c r="O23" i="12" s="1"/>
  <c r="I17" i="5"/>
  <c r="H17"/>
  <c r="H11" i="6" s="1"/>
  <c r="M23" i="12" s="1"/>
  <c r="G17" i="5"/>
  <c r="G11" i="6" s="1"/>
  <c r="L23" i="12" s="1"/>
  <c r="F17" i="5"/>
  <c r="F11" i="6" s="1"/>
  <c r="K23" i="12" s="1"/>
  <c r="E17" i="5"/>
  <c r="E11" i="6" s="1"/>
  <c r="J23" i="12" s="1"/>
  <c r="D17" i="5"/>
  <c r="D11" i="6" s="1"/>
  <c r="I23" i="12" s="1"/>
  <c r="C17" i="5"/>
  <c r="C11" i="6" s="1"/>
  <c r="H23" i="12" s="1"/>
  <c r="F183" i="8"/>
  <c r="I183" s="1"/>
  <c r="F182"/>
  <c r="I182" s="1"/>
  <c r="F180"/>
  <c r="I180" s="1"/>
  <c r="F179"/>
  <c r="I179" s="1"/>
  <c r="F178"/>
  <c r="I178" s="1"/>
  <c r="F177"/>
  <c r="I177" s="1"/>
  <c r="F176"/>
  <c r="I176" s="1"/>
  <c r="F175"/>
  <c r="I175" s="1"/>
  <c r="F174"/>
  <c r="I174" s="1"/>
  <c r="F173"/>
  <c r="I173" s="1"/>
  <c r="F136"/>
  <c r="I136" s="1"/>
  <c r="F135"/>
  <c r="I135" s="1"/>
  <c r="F133"/>
  <c r="I133" s="1"/>
  <c r="F132"/>
  <c r="I132" s="1"/>
  <c r="F131"/>
  <c r="I131" s="1"/>
  <c r="F130"/>
  <c r="I130" s="1"/>
  <c r="F129"/>
  <c r="I129" s="1"/>
  <c r="F128"/>
  <c r="I128" s="1"/>
  <c r="F127"/>
  <c r="I127" s="1"/>
  <c r="F126"/>
  <c r="I126" s="1"/>
  <c r="F89"/>
  <c r="I89" s="1"/>
  <c r="F88"/>
  <c r="I88" s="1"/>
  <c r="F86"/>
  <c r="I86" s="1"/>
  <c r="F85"/>
  <c r="I85" s="1"/>
  <c r="F84"/>
  <c r="I84" s="1"/>
  <c r="F83"/>
  <c r="I83" s="1"/>
  <c r="F82"/>
  <c r="I82" s="1"/>
  <c r="F81"/>
  <c r="I81" s="1"/>
  <c r="F80"/>
  <c r="I80" s="1"/>
  <c r="F79"/>
  <c r="I79" s="1"/>
  <c r="F42"/>
  <c r="I42" s="1"/>
  <c r="O18" s="1"/>
  <c r="F41"/>
  <c r="I41" s="1"/>
  <c r="N17" s="1"/>
  <c r="F39"/>
  <c r="I39" s="1"/>
  <c r="G15" s="1"/>
  <c r="F38"/>
  <c r="I38" s="1"/>
  <c r="H14" s="1"/>
  <c r="F37"/>
  <c r="I37" s="1"/>
  <c r="G13" s="1"/>
  <c r="F36"/>
  <c r="I36" s="1"/>
  <c r="H12" s="1"/>
  <c r="F35"/>
  <c r="I35" s="1"/>
  <c r="G11" s="1"/>
  <c r="F34"/>
  <c r="I34" s="1"/>
  <c r="F33"/>
  <c r="I33" s="1"/>
  <c r="F32"/>
  <c r="I32" s="1"/>
  <c r="D5" i="3"/>
  <c r="T6" i="4"/>
  <c r="C89" i="11" s="1"/>
  <c r="C147" s="1"/>
  <c r="C205" s="1"/>
  <c r="T7" i="4"/>
  <c r="C90" i="11" s="1"/>
  <c r="C148" s="1"/>
  <c r="C206" s="1"/>
  <c r="T8" i="4"/>
  <c r="C91" i="11" s="1"/>
  <c r="C149" s="1"/>
  <c r="C207" s="1"/>
  <c r="T9" i="4"/>
  <c r="C92" i="11" s="1"/>
  <c r="C150" s="1"/>
  <c r="C208" s="1"/>
  <c r="T10" i="4"/>
  <c r="C93" i="11" s="1"/>
  <c r="C151" s="1"/>
  <c r="C209" s="1"/>
  <c r="T11" i="4"/>
  <c r="C94" i="11" s="1"/>
  <c r="C152" s="1"/>
  <c r="C210" s="1"/>
  <c r="T12" i="4"/>
  <c r="C95" i="11" s="1"/>
  <c r="C153" s="1"/>
  <c r="C211" s="1"/>
  <c r="T13" i="4"/>
  <c r="C96" i="11" s="1"/>
  <c r="C154" s="1"/>
  <c r="C212" s="1"/>
  <c r="T14" i="4"/>
  <c r="C97" i="11" s="1"/>
  <c r="C155" s="1"/>
  <c r="C213" s="1"/>
  <c r="T15" i="4"/>
  <c r="C98" i="11" s="1"/>
  <c r="C156" s="1"/>
  <c r="C214" s="1"/>
  <c r="T16" i="4"/>
  <c r="C99" i="11" s="1"/>
  <c r="C157" s="1"/>
  <c r="C215" s="1"/>
  <c r="T17" i="4"/>
  <c r="C100" i="11" s="1"/>
  <c r="C158" s="1"/>
  <c r="C216" s="1"/>
  <c r="T18" i="4"/>
  <c r="C101" i="11" s="1"/>
  <c r="C159" s="1"/>
  <c r="C217" s="1"/>
  <c r="T19" i="4"/>
  <c r="C102" i="11" s="1"/>
  <c r="C160" s="1"/>
  <c r="C218" s="1"/>
  <c r="T20" i="4"/>
  <c r="C103" i="11" s="1"/>
  <c r="C161" s="1"/>
  <c r="C219" s="1"/>
  <c r="T21" i="4"/>
  <c r="C104" i="11" s="1"/>
  <c r="C162" s="1"/>
  <c r="C220" s="1"/>
  <c r="T22" i="4"/>
  <c r="C105" i="11" s="1"/>
  <c r="C163" s="1"/>
  <c r="C221" s="1"/>
  <c r="T23" i="4"/>
  <c r="C106" i="11" s="1"/>
  <c r="C164" s="1"/>
  <c r="C222" s="1"/>
  <c r="T24" i="4"/>
  <c r="C107" i="11" s="1"/>
  <c r="C165" s="1"/>
  <c r="C223" s="1"/>
  <c r="T5" i="4"/>
  <c r="C88" i="11" s="1"/>
  <c r="C146" s="1"/>
  <c r="C204" s="1"/>
  <c r="N99" i="7"/>
  <c r="N173" s="1"/>
  <c r="N98"/>
  <c r="N172" s="1"/>
  <c r="N246" s="1"/>
  <c r="N97"/>
  <c r="N171" s="1"/>
  <c r="N96"/>
  <c r="N170" s="1"/>
  <c r="N244" s="1"/>
  <c r="N95"/>
  <c r="N169" s="1"/>
  <c r="M99"/>
  <c r="M173" s="1"/>
  <c r="M98"/>
  <c r="M172" s="1"/>
  <c r="M97"/>
  <c r="M171" s="1"/>
  <c r="M96"/>
  <c r="M170" s="1"/>
  <c r="M95"/>
  <c r="M169" s="1"/>
  <c r="L99"/>
  <c r="L173" s="1"/>
  <c r="L98"/>
  <c r="L172" s="1"/>
  <c r="L246" s="1"/>
  <c r="L97"/>
  <c r="L171" s="1"/>
  <c r="L96"/>
  <c r="L170" s="1"/>
  <c r="L244" s="1"/>
  <c r="L95"/>
  <c r="L169" s="1"/>
  <c r="K99"/>
  <c r="K173" s="1"/>
  <c r="K98"/>
  <c r="K172" s="1"/>
  <c r="K97"/>
  <c r="K171" s="1"/>
  <c r="K96"/>
  <c r="K170" s="1"/>
  <c r="K95"/>
  <c r="K169" s="1"/>
  <c r="J99"/>
  <c r="J173" s="1"/>
  <c r="J98"/>
  <c r="J172" s="1"/>
  <c r="J246" s="1"/>
  <c r="J97"/>
  <c r="J171" s="1"/>
  <c r="J96"/>
  <c r="J170" s="1"/>
  <c r="J244" s="1"/>
  <c r="J95"/>
  <c r="J169" s="1"/>
  <c r="I99"/>
  <c r="I173" s="1"/>
  <c r="I98"/>
  <c r="I172" s="1"/>
  <c r="I97"/>
  <c r="I171" s="1"/>
  <c r="I96"/>
  <c r="I170" s="1"/>
  <c r="I95"/>
  <c r="I169" s="1"/>
  <c r="H99"/>
  <c r="H173" s="1"/>
  <c r="H98"/>
  <c r="H172" s="1"/>
  <c r="H246" s="1"/>
  <c r="H97"/>
  <c r="H171" s="1"/>
  <c r="H96"/>
  <c r="H170" s="1"/>
  <c r="H244" s="1"/>
  <c r="H95"/>
  <c r="H169" s="1"/>
  <c r="G99"/>
  <c r="G173" s="1"/>
  <c r="G98"/>
  <c r="G172" s="1"/>
  <c r="G97"/>
  <c r="G171" s="1"/>
  <c r="G96"/>
  <c r="G170" s="1"/>
  <c r="G95"/>
  <c r="G169" s="1"/>
  <c r="F99"/>
  <c r="F173" s="1"/>
  <c r="F98"/>
  <c r="F172" s="1"/>
  <c r="F246" s="1"/>
  <c r="F97"/>
  <c r="F171" s="1"/>
  <c r="F96"/>
  <c r="F170" s="1"/>
  <c r="F244" s="1"/>
  <c r="F95"/>
  <c r="F169" s="1"/>
  <c r="E99"/>
  <c r="E173" s="1"/>
  <c r="E98"/>
  <c r="E172" s="1"/>
  <c r="E97"/>
  <c r="E171" s="1"/>
  <c r="E96"/>
  <c r="E170" s="1"/>
  <c r="E95"/>
  <c r="E169" s="1"/>
  <c r="N94"/>
  <c r="N168" s="1"/>
  <c r="N242" s="1"/>
  <c r="M94"/>
  <c r="M168" s="1"/>
  <c r="L94"/>
  <c r="L168" s="1"/>
  <c r="L242" s="1"/>
  <c r="K94"/>
  <c r="K168" s="1"/>
  <c r="J94"/>
  <c r="J168" s="1"/>
  <c r="J242" s="1"/>
  <c r="I94"/>
  <c r="I168" s="1"/>
  <c r="H94"/>
  <c r="H168" s="1"/>
  <c r="H242" s="1"/>
  <c r="G94"/>
  <c r="G168" s="1"/>
  <c r="F94"/>
  <c r="F168" s="1"/>
  <c r="F242" s="1"/>
  <c r="E94"/>
  <c r="E168" s="1"/>
  <c r="N93"/>
  <c r="N167" s="1"/>
  <c r="M93"/>
  <c r="M167" s="1"/>
  <c r="L93"/>
  <c r="L167" s="1"/>
  <c r="K93"/>
  <c r="K167" s="1"/>
  <c r="J93"/>
  <c r="J167" s="1"/>
  <c r="I93"/>
  <c r="I167" s="1"/>
  <c r="H93"/>
  <c r="H167" s="1"/>
  <c r="G93"/>
  <c r="G167" s="1"/>
  <c r="F93"/>
  <c r="F167" s="1"/>
  <c r="E93"/>
  <c r="E167" s="1"/>
  <c r="N92"/>
  <c r="N166" s="1"/>
  <c r="N240" s="1"/>
  <c r="M92"/>
  <c r="M166" s="1"/>
  <c r="L92"/>
  <c r="L166" s="1"/>
  <c r="L240" s="1"/>
  <c r="K92"/>
  <c r="K166" s="1"/>
  <c r="J92"/>
  <c r="J166" s="1"/>
  <c r="J240" s="1"/>
  <c r="I92"/>
  <c r="I166" s="1"/>
  <c r="H92"/>
  <c r="H166" s="1"/>
  <c r="H240" s="1"/>
  <c r="G92"/>
  <c r="G166" s="1"/>
  <c r="F92"/>
  <c r="F166" s="1"/>
  <c r="F240" s="1"/>
  <c r="E92"/>
  <c r="E166" s="1"/>
  <c r="N91"/>
  <c r="N165" s="1"/>
  <c r="M91"/>
  <c r="M165" s="1"/>
  <c r="L91"/>
  <c r="L165" s="1"/>
  <c r="K91"/>
  <c r="K165" s="1"/>
  <c r="J91"/>
  <c r="J165" s="1"/>
  <c r="I91"/>
  <c r="I165" s="1"/>
  <c r="H91"/>
  <c r="H165" s="1"/>
  <c r="G91"/>
  <c r="G165" s="1"/>
  <c r="F91"/>
  <c r="F165" s="1"/>
  <c r="E91"/>
  <c r="E165" s="1"/>
  <c r="N90"/>
  <c r="N164" s="1"/>
  <c r="N238" s="1"/>
  <c r="M90"/>
  <c r="M164" s="1"/>
  <c r="L90"/>
  <c r="L164" s="1"/>
  <c r="L238" s="1"/>
  <c r="K90"/>
  <c r="K164" s="1"/>
  <c r="J90"/>
  <c r="J164" s="1"/>
  <c r="J238" s="1"/>
  <c r="I90"/>
  <c r="I164" s="1"/>
  <c r="H90"/>
  <c r="H164" s="1"/>
  <c r="H238" s="1"/>
  <c r="G90"/>
  <c r="G164" s="1"/>
  <c r="F90"/>
  <c r="F164" s="1"/>
  <c r="F238" s="1"/>
  <c r="E90"/>
  <c r="E164" s="1"/>
  <c r="N89"/>
  <c r="N163" s="1"/>
  <c r="M89"/>
  <c r="M163" s="1"/>
  <c r="L89"/>
  <c r="L163" s="1"/>
  <c r="K89"/>
  <c r="K163" s="1"/>
  <c r="J89"/>
  <c r="J163" s="1"/>
  <c r="I89"/>
  <c r="I163" s="1"/>
  <c r="H89"/>
  <c r="H163" s="1"/>
  <c r="G89"/>
  <c r="G163" s="1"/>
  <c r="F89"/>
  <c r="F163" s="1"/>
  <c r="E89"/>
  <c r="E163" s="1"/>
  <c r="N88"/>
  <c r="N162" s="1"/>
  <c r="N236" s="1"/>
  <c r="M88"/>
  <c r="M162" s="1"/>
  <c r="L88"/>
  <c r="L162" s="1"/>
  <c r="L236" s="1"/>
  <c r="K88"/>
  <c r="K162" s="1"/>
  <c r="J88"/>
  <c r="J162" s="1"/>
  <c r="J236" s="1"/>
  <c r="I88"/>
  <c r="I162" s="1"/>
  <c r="H88"/>
  <c r="H162" s="1"/>
  <c r="H236" s="1"/>
  <c r="G88"/>
  <c r="G162" s="1"/>
  <c r="F88"/>
  <c r="F162" s="1"/>
  <c r="F236" s="1"/>
  <c r="E88"/>
  <c r="E162" s="1"/>
  <c r="N87"/>
  <c r="N161" s="1"/>
  <c r="M87"/>
  <c r="M161" s="1"/>
  <c r="L87"/>
  <c r="L161" s="1"/>
  <c r="K87"/>
  <c r="K161" s="1"/>
  <c r="J87"/>
  <c r="J161" s="1"/>
  <c r="I87"/>
  <c r="I161" s="1"/>
  <c r="H87"/>
  <c r="H161" s="1"/>
  <c r="G87"/>
  <c r="G161" s="1"/>
  <c r="F87"/>
  <c r="F161" s="1"/>
  <c r="E87"/>
  <c r="E161" s="1"/>
  <c r="N86"/>
  <c r="N160" s="1"/>
  <c r="N234" s="1"/>
  <c r="M86"/>
  <c r="M160" s="1"/>
  <c r="L86"/>
  <c r="L160" s="1"/>
  <c r="L234" s="1"/>
  <c r="K86"/>
  <c r="K160" s="1"/>
  <c r="J86"/>
  <c r="J160" s="1"/>
  <c r="J234" s="1"/>
  <c r="I86"/>
  <c r="I160" s="1"/>
  <c r="H86"/>
  <c r="H160" s="1"/>
  <c r="H234" s="1"/>
  <c r="G86"/>
  <c r="G160" s="1"/>
  <c r="F86"/>
  <c r="F160" s="1"/>
  <c r="F234" s="1"/>
  <c r="E86"/>
  <c r="E160" s="1"/>
  <c r="N85"/>
  <c r="N159" s="1"/>
  <c r="M85"/>
  <c r="M159" s="1"/>
  <c r="L85"/>
  <c r="L159" s="1"/>
  <c r="K85"/>
  <c r="K159" s="1"/>
  <c r="J85"/>
  <c r="J159" s="1"/>
  <c r="I85"/>
  <c r="I159" s="1"/>
  <c r="H85"/>
  <c r="H159" s="1"/>
  <c r="G85"/>
  <c r="G159" s="1"/>
  <c r="F85"/>
  <c r="F159" s="1"/>
  <c r="E85"/>
  <c r="E159" s="1"/>
  <c r="N84"/>
  <c r="N158" s="1"/>
  <c r="M84"/>
  <c r="M158" s="1"/>
  <c r="L84"/>
  <c r="L158" s="1"/>
  <c r="L232" s="1"/>
  <c r="K84"/>
  <c r="K158" s="1"/>
  <c r="J84"/>
  <c r="J158" s="1"/>
  <c r="J232" s="1"/>
  <c r="I84"/>
  <c r="I158" s="1"/>
  <c r="H84"/>
  <c r="H158" s="1"/>
  <c r="H232" s="1"/>
  <c r="G84"/>
  <c r="G158" s="1"/>
  <c r="F84"/>
  <c r="F158" s="1"/>
  <c r="F232" s="1"/>
  <c r="E84"/>
  <c r="E158" s="1"/>
  <c r="N83"/>
  <c r="N157" s="1"/>
  <c r="M83"/>
  <c r="M157" s="1"/>
  <c r="L83"/>
  <c r="L157" s="1"/>
  <c r="K83"/>
  <c r="K157" s="1"/>
  <c r="J83"/>
  <c r="J157" s="1"/>
  <c r="I83"/>
  <c r="I157" s="1"/>
  <c r="H83"/>
  <c r="H157" s="1"/>
  <c r="G83"/>
  <c r="G157" s="1"/>
  <c r="F83"/>
  <c r="F157" s="1"/>
  <c r="E83"/>
  <c r="E157" s="1"/>
  <c r="N82"/>
  <c r="N156" s="1"/>
  <c r="N230" s="1"/>
  <c r="M82"/>
  <c r="M156" s="1"/>
  <c r="L82"/>
  <c r="L156" s="1"/>
  <c r="L230" s="1"/>
  <c r="K82"/>
  <c r="K156" s="1"/>
  <c r="J82"/>
  <c r="J156" s="1"/>
  <c r="J230" s="1"/>
  <c r="I82"/>
  <c r="I156" s="1"/>
  <c r="H82"/>
  <c r="H156" s="1"/>
  <c r="H230" s="1"/>
  <c r="G82"/>
  <c r="G156" s="1"/>
  <c r="E82"/>
  <c r="E156" s="1"/>
  <c r="F82"/>
  <c r="F156" s="1"/>
  <c r="F230" s="1"/>
  <c r="O99"/>
  <c r="O173" s="1"/>
  <c r="O98"/>
  <c r="O172" s="1"/>
  <c r="O97"/>
  <c r="O171" s="1"/>
  <c r="O96"/>
  <c r="O170" s="1"/>
  <c r="O95"/>
  <c r="O169" s="1"/>
  <c r="O94"/>
  <c r="O168" s="1"/>
  <c r="O93"/>
  <c r="O167" s="1"/>
  <c r="O92"/>
  <c r="O166" s="1"/>
  <c r="O91"/>
  <c r="O165" s="1"/>
  <c r="O90"/>
  <c r="O164" s="1"/>
  <c r="O89"/>
  <c r="O163" s="1"/>
  <c r="O88"/>
  <c r="O162" s="1"/>
  <c r="O87"/>
  <c r="O161" s="1"/>
  <c r="O86"/>
  <c r="O160" s="1"/>
  <c r="O85"/>
  <c r="O159" s="1"/>
  <c r="O84"/>
  <c r="O158" s="1"/>
  <c r="O83"/>
  <c r="O157" s="1"/>
  <c r="O82"/>
  <c r="O156" s="1"/>
  <c r="P99"/>
  <c r="P173" s="1"/>
  <c r="P98"/>
  <c r="P172" s="1"/>
  <c r="P246" s="1"/>
  <c r="P97"/>
  <c r="P171" s="1"/>
  <c r="P96"/>
  <c r="P170" s="1"/>
  <c r="P244" s="1"/>
  <c r="P95"/>
  <c r="P169" s="1"/>
  <c r="P94"/>
  <c r="P168" s="1"/>
  <c r="P242" s="1"/>
  <c r="P93"/>
  <c r="P167" s="1"/>
  <c r="P92"/>
  <c r="P166" s="1"/>
  <c r="P240" s="1"/>
  <c r="P91"/>
  <c r="P165" s="1"/>
  <c r="P90"/>
  <c r="P164" s="1"/>
  <c r="P238" s="1"/>
  <c r="P89"/>
  <c r="P163" s="1"/>
  <c r="P88"/>
  <c r="P162" s="1"/>
  <c r="P236" s="1"/>
  <c r="P87"/>
  <c r="P161" s="1"/>
  <c r="P86"/>
  <c r="P160" s="1"/>
  <c r="P234" s="1"/>
  <c r="P85"/>
  <c r="P159" s="1"/>
  <c r="P84"/>
  <c r="P158" s="1"/>
  <c r="P232" s="1"/>
  <c r="P83"/>
  <c r="P157" s="1"/>
  <c r="P82"/>
  <c r="P156" s="1"/>
  <c r="P230" s="1"/>
  <c r="P81"/>
  <c r="P155" s="1"/>
  <c r="O81"/>
  <c r="O155" s="1"/>
  <c r="N81"/>
  <c r="N155" s="1"/>
  <c r="M81"/>
  <c r="M155" s="1"/>
  <c r="L81"/>
  <c r="L155" s="1"/>
  <c r="K81"/>
  <c r="K155" s="1"/>
  <c r="J81"/>
  <c r="J155" s="1"/>
  <c r="I81"/>
  <c r="I155" s="1"/>
  <c r="H81"/>
  <c r="H155" s="1"/>
  <c r="G81"/>
  <c r="G155" s="1"/>
  <c r="F81"/>
  <c r="F155" s="1"/>
  <c r="E81"/>
  <c r="E155" s="1"/>
  <c r="P80"/>
  <c r="P154" s="1"/>
  <c r="P228" s="1"/>
  <c r="O80"/>
  <c r="O154" s="1"/>
  <c r="N80"/>
  <c r="N154" s="1"/>
  <c r="N228" s="1"/>
  <c r="M80"/>
  <c r="M154" s="1"/>
  <c r="L80"/>
  <c r="L154" s="1"/>
  <c r="L228" s="1"/>
  <c r="K80"/>
  <c r="K154" s="1"/>
  <c r="J80"/>
  <c r="J154" s="1"/>
  <c r="J228" s="1"/>
  <c r="I80"/>
  <c r="I154" s="1"/>
  <c r="H80"/>
  <c r="H154" s="1"/>
  <c r="H228" s="1"/>
  <c r="G80"/>
  <c r="G154" s="1"/>
  <c r="F80"/>
  <c r="F154" s="1"/>
  <c r="F228" s="1"/>
  <c r="E80"/>
  <c r="E154" s="1"/>
  <c r="Q98"/>
  <c r="Q93"/>
  <c r="Q92"/>
  <c r="Q91"/>
  <c r="Q90"/>
  <c r="Q88"/>
  <c r="Q87"/>
  <c r="Q86"/>
  <c r="Q85"/>
  <c r="Q84"/>
  <c r="Q82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U6" i="4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5"/>
  <c r="F24"/>
  <c r="J24" s="1"/>
  <c r="L24" s="1"/>
  <c r="F23"/>
  <c r="J23" s="1"/>
  <c r="L23" s="1"/>
  <c r="F22"/>
  <c r="J22" s="1"/>
  <c r="L22" s="1"/>
  <c r="F21"/>
  <c r="J21" s="1"/>
  <c r="L21" s="1"/>
  <c r="F20"/>
  <c r="J20" s="1"/>
  <c r="L20" s="1"/>
  <c r="F19"/>
  <c r="J19" s="1"/>
  <c r="L19" s="1"/>
  <c r="F18"/>
  <c r="J18" s="1"/>
  <c r="L18" s="1"/>
  <c r="F17"/>
  <c r="J17" s="1"/>
  <c r="L17" s="1"/>
  <c r="F16"/>
  <c r="J16" s="1"/>
  <c r="L16" s="1"/>
  <c r="Q16" s="1"/>
  <c r="C41" i="7" s="1"/>
  <c r="G41" s="1"/>
  <c r="F15" i="4"/>
  <c r="J15" s="1"/>
  <c r="L15" s="1"/>
  <c r="F14"/>
  <c r="J14" s="1"/>
  <c r="L14" s="1"/>
  <c r="F13"/>
  <c r="J13" s="1"/>
  <c r="L13" s="1"/>
  <c r="Q13" s="1"/>
  <c r="C38" i="7" s="1"/>
  <c r="P38" s="1"/>
  <c r="F12" i="4"/>
  <c r="J12" s="1"/>
  <c r="L12" s="1"/>
  <c r="F11"/>
  <c r="J11" s="1"/>
  <c r="L11" s="1"/>
  <c r="F10"/>
  <c r="J10" s="1"/>
  <c r="L10" s="1"/>
  <c r="F9"/>
  <c r="J9" s="1"/>
  <c r="L9" s="1"/>
  <c r="F8"/>
  <c r="J8" s="1"/>
  <c r="L8" s="1"/>
  <c r="Q8" s="1"/>
  <c r="C33" i="7" s="1"/>
  <c r="G33" s="1"/>
  <c r="F7" i="4"/>
  <c r="J7" s="1"/>
  <c r="L7" s="1"/>
  <c r="Q7" s="1"/>
  <c r="C32" i="7" s="1"/>
  <c r="P32" s="1"/>
  <c r="F6" i="4"/>
  <c r="J6" s="1"/>
  <c r="L6" s="1"/>
  <c r="Q6" s="1"/>
  <c r="C31" i="7" s="1"/>
  <c r="G31" s="1"/>
  <c r="F5" i="4"/>
  <c r="J5" s="1"/>
  <c r="L5" s="1"/>
  <c r="Q5" s="1"/>
  <c r="C30" i="7" s="1"/>
  <c r="P30" s="1"/>
  <c r="C23" i="3"/>
  <c r="B23"/>
  <c r="E18"/>
  <c r="F18"/>
  <c r="G18"/>
  <c r="H18"/>
  <c r="I18"/>
  <c r="J18"/>
  <c r="K18"/>
  <c r="L18"/>
  <c r="M18"/>
  <c r="N18"/>
  <c r="O18"/>
  <c r="P18"/>
  <c r="Q18"/>
  <c r="R18"/>
  <c r="E19"/>
  <c r="F19"/>
  <c r="G19"/>
  <c r="H19"/>
  <c r="I19"/>
  <c r="J19"/>
  <c r="K19"/>
  <c r="L19"/>
  <c r="M19"/>
  <c r="N19"/>
  <c r="O19"/>
  <c r="P19"/>
  <c r="Q19"/>
  <c r="R19"/>
  <c r="R17"/>
  <c r="Q17"/>
  <c r="Q20" s="1"/>
  <c r="P17"/>
  <c r="O17"/>
  <c r="O20" s="1"/>
  <c r="N17"/>
  <c r="M17"/>
  <c r="M20" s="1"/>
  <c r="L17"/>
  <c r="K17"/>
  <c r="K20" s="1"/>
  <c r="J17"/>
  <c r="I17"/>
  <c r="I20" s="1"/>
  <c r="H17"/>
  <c r="G17"/>
  <c r="G20" s="1"/>
  <c r="F17"/>
  <c r="E17"/>
  <c r="E20" s="1"/>
  <c r="R20"/>
  <c r="P20"/>
  <c r="N20"/>
  <c r="L20"/>
  <c r="J20"/>
  <c r="H20"/>
  <c r="F20"/>
  <c r="D18"/>
  <c r="D19"/>
  <c r="D17"/>
  <c r="C19"/>
  <c r="C18"/>
  <c r="C17"/>
  <c r="B19"/>
  <c r="B18"/>
  <c r="B17"/>
  <c r="B20" s="1"/>
  <c r="D8"/>
  <c r="D11" s="1"/>
  <c r="D7"/>
  <c r="D6"/>
  <c r="D10"/>
  <c r="G5" i="2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J4"/>
  <c r="I4"/>
  <c r="H4"/>
  <c r="G4"/>
  <c r="I18"/>
  <c r="K33" i="6" s="1"/>
  <c r="J18" i="13" s="1"/>
  <c r="F5" i="2"/>
  <c r="F6"/>
  <c r="F7"/>
  <c r="F8"/>
  <c r="F9"/>
  <c r="F10"/>
  <c r="F11"/>
  <c r="F12"/>
  <c r="F13"/>
  <c r="F14"/>
  <c r="F15"/>
  <c r="F16"/>
  <c r="F17"/>
  <c r="F4"/>
  <c r="E5"/>
  <c r="E6"/>
  <c r="E7"/>
  <c r="E8"/>
  <c r="E9"/>
  <c r="E10"/>
  <c r="E11"/>
  <c r="E12"/>
  <c r="E13"/>
  <c r="E14"/>
  <c r="E15"/>
  <c r="E16"/>
  <c r="E17"/>
  <c r="E4"/>
  <c r="E18" s="1"/>
  <c r="I10" i="6" s="1"/>
  <c r="K10" s="1"/>
  <c r="P18" i="12" s="1"/>
  <c r="D5" i="2"/>
  <c r="D6"/>
  <c r="D7"/>
  <c r="D8"/>
  <c r="D9"/>
  <c r="D10"/>
  <c r="D11"/>
  <c r="D12"/>
  <c r="D13"/>
  <c r="D14"/>
  <c r="D15"/>
  <c r="D16"/>
  <c r="D17"/>
  <c r="D4"/>
  <c r="C6"/>
  <c r="C7"/>
  <c r="C8"/>
  <c r="C9"/>
  <c r="C10"/>
  <c r="C11"/>
  <c r="C12"/>
  <c r="C13"/>
  <c r="C14"/>
  <c r="C15"/>
  <c r="C16"/>
  <c r="C17"/>
  <c r="C5"/>
  <c r="G2" i="1"/>
  <c r="C4" i="2"/>
  <c r="B17"/>
  <c r="B16"/>
  <c r="B15"/>
  <c r="B14"/>
  <c r="B13"/>
  <c r="B12"/>
  <c r="B11"/>
  <c r="B10"/>
  <c r="B9"/>
  <c r="B8"/>
  <c r="B7"/>
  <c r="B6"/>
  <c r="B5"/>
  <c r="B4"/>
  <c r="H15" i="1"/>
  <c r="H14"/>
  <c r="H13"/>
  <c r="H12"/>
  <c r="H11"/>
  <c r="H10"/>
  <c r="H9"/>
  <c r="H8"/>
  <c r="H7"/>
  <c r="H6"/>
  <c r="H5"/>
  <c r="H4"/>
  <c r="H3"/>
  <c r="H2"/>
  <c r="E15"/>
  <c r="F15" s="1"/>
  <c r="P17" i="2" s="1"/>
  <c r="E14" i="1"/>
  <c r="I14" s="1"/>
  <c r="E13"/>
  <c r="F13" s="1"/>
  <c r="P15" i="2" s="1"/>
  <c r="E12" i="1"/>
  <c r="I12" s="1"/>
  <c r="E11"/>
  <c r="F11" s="1"/>
  <c r="P13" i="2" s="1"/>
  <c r="E10" i="1"/>
  <c r="I10" s="1"/>
  <c r="E9"/>
  <c r="F9" s="1"/>
  <c r="P11" i="2" s="1"/>
  <c r="E8" i="1"/>
  <c r="I8" s="1"/>
  <c r="E7"/>
  <c r="F7" s="1"/>
  <c r="P9" i="2" s="1"/>
  <c r="I6" i="1"/>
  <c r="E5"/>
  <c r="F5" s="1"/>
  <c r="P7" i="2" s="1"/>
  <c r="E4" i="1"/>
  <c r="I4" s="1"/>
  <c r="E3"/>
  <c r="F3" s="1"/>
  <c r="P5" i="2" s="1"/>
  <c r="E2" i="1"/>
  <c r="F2" s="1"/>
  <c r="Q4" i="2" s="1"/>
  <c r="J18"/>
  <c r="M33" i="6" s="1"/>
  <c r="H18" i="2"/>
  <c r="G33" i="6" s="1"/>
  <c r="G18" i="2"/>
  <c r="E33" i="6" s="1"/>
  <c r="D18" i="13" s="1"/>
  <c r="F18" i="2"/>
  <c r="L10" i="6" s="1"/>
  <c r="N10" s="1"/>
  <c r="S18" i="12" s="1"/>
  <c r="D18" i="2"/>
  <c r="F10" i="6" s="1"/>
  <c r="H10" s="1"/>
  <c r="M18" i="12" s="1"/>
  <c r="C16" i="1"/>
  <c r="G15"/>
  <c r="G14"/>
  <c r="G13"/>
  <c r="G12"/>
  <c r="G11"/>
  <c r="G10"/>
  <c r="G9"/>
  <c r="G8"/>
  <c r="G7"/>
  <c r="G5"/>
  <c r="G4"/>
  <c r="G3"/>
  <c r="N19" i="13" l="1"/>
  <c r="N21" i="15"/>
  <c r="H19" i="12"/>
  <c r="T19" s="1"/>
  <c r="T21"/>
  <c r="F3" i="21"/>
  <c r="I3" s="1"/>
  <c r="F8"/>
  <c r="I8" s="1"/>
  <c r="F6"/>
  <c r="I6" s="1"/>
  <c r="F4"/>
  <c r="I4" s="1"/>
  <c r="F12"/>
  <c r="I12" s="1"/>
  <c r="F9"/>
  <c r="I9" s="1"/>
  <c r="F7"/>
  <c r="I7" s="1"/>
  <c r="F5"/>
  <c r="I5" s="1"/>
  <c r="F10"/>
  <c r="I10" s="1"/>
  <c r="F13"/>
  <c r="I13" s="1"/>
  <c r="I14"/>
  <c r="F14" i="17"/>
  <c r="D14"/>
  <c r="I14" s="1"/>
  <c r="I5" s="1"/>
  <c r="D10" i="20"/>
  <c r="N17" i="2"/>
  <c r="L17"/>
  <c r="Q17"/>
  <c r="O17"/>
  <c r="K17"/>
  <c r="M17"/>
  <c r="R17"/>
  <c r="K16"/>
  <c r="N16"/>
  <c r="L16"/>
  <c r="M16"/>
  <c r="N15"/>
  <c r="L15"/>
  <c r="Q15"/>
  <c r="O15"/>
  <c r="K15"/>
  <c r="M15"/>
  <c r="R15"/>
  <c r="K14"/>
  <c r="N14"/>
  <c r="L14"/>
  <c r="M14"/>
  <c r="N13"/>
  <c r="L13"/>
  <c r="Q13"/>
  <c r="O13"/>
  <c r="K13"/>
  <c r="M13"/>
  <c r="R13"/>
  <c r="K12"/>
  <c r="N12"/>
  <c r="L12"/>
  <c r="M12"/>
  <c r="N11"/>
  <c r="L11"/>
  <c r="Q11"/>
  <c r="O11"/>
  <c r="K11"/>
  <c r="M11"/>
  <c r="R11"/>
  <c r="K10"/>
  <c r="N10"/>
  <c r="L10"/>
  <c r="M10"/>
  <c r="N9"/>
  <c r="L9"/>
  <c r="Q9"/>
  <c r="O9"/>
  <c r="K9"/>
  <c r="M9"/>
  <c r="R9"/>
  <c r="M4"/>
  <c r="P4"/>
  <c r="R4"/>
  <c r="K4"/>
  <c r="L4"/>
  <c r="N4"/>
  <c r="O4"/>
  <c r="N7"/>
  <c r="L7"/>
  <c r="Q7"/>
  <c r="O7"/>
  <c r="K7"/>
  <c r="M7"/>
  <c r="R7"/>
  <c r="K6"/>
  <c r="N6"/>
  <c r="L6"/>
  <c r="M6"/>
  <c r="N5"/>
  <c r="L5"/>
  <c r="Q5"/>
  <c r="O5"/>
  <c r="K5"/>
  <c r="M5"/>
  <c r="R5"/>
  <c r="N18" i="12"/>
  <c r="L18" i="13"/>
  <c r="F18"/>
  <c r="Q18" i="12"/>
  <c r="K18"/>
  <c r="F95" i="6"/>
  <c r="E22" i="15" s="1"/>
  <c r="N22" s="1"/>
  <c r="B18" i="2"/>
  <c r="K8"/>
  <c r="K18" s="1"/>
  <c r="D69" i="6" s="1"/>
  <c r="N8" i="2"/>
  <c r="N18" s="1"/>
  <c r="N69" i="6" s="1"/>
  <c r="L8" i="2"/>
  <c r="L18" s="1"/>
  <c r="H69" i="6" s="1"/>
  <c r="M8" i="2"/>
  <c r="M18" s="1"/>
  <c r="J69" i="6" s="1"/>
  <c r="D33"/>
  <c r="C18" i="13" s="1"/>
  <c r="F33" i="6"/>
  <c r="E18" i="13" s="1"/>
  <c r="H33" i="6"/>
  <c r="G18" i="13" s="1"/>
  <c r="J33" i="6"/>
  <c r="I18" i="13" s="1"/>
  <c r="L33" i="6"/>
  <c r="K18" i="13" s="1"/>
  <c r="N33" i="6"/>
  <c r="M18" i="13" s="1"/>
  <c r="C69" i="6"/>
  <c r="E69"/>
  <c r="G69"/>
  <c r="I69"/>
  <c r="K69"/>
  <c r="M69"/>
  <c r="G16" i="1"/>
  <c r="C33" i="6"/>
  <c r="I33"/>
  <c r="L69"/>
  <c r="O12"/>
  <c r="C13" i="26" s="1"/>
  <c r="B65" i="9"/>
  <c r="B44"/>
  <c r="O33" i="6"/>
  <c r="D11" i="26" s="1"/>
  <c r="Q80" i="7"/>
  <c r="Q81"/>
  <c r="K87" i="9"/>
  <c r="B90" s="1"/>
  <c r="G10" i="8"/>
  <c r="I10"/>
  <c r="K10"/>
  <c r="M10"/>
  <c r="O10"/>
  <c r="E10"/>
  <c r="H10"/>
  <c r="J10"/>
  <c r="L10"/>
  <c r="N10"/>
  <c r="F10"/>
  <c r="D10"/>
  <c r="O55"/>
  <c r="M55"/>
  <c r="K55"/>
  <c r="I55"/>
  <c r="G55"/>
  <c r="E55"/>
  <c r="N55"/>
  <c r="L55"/>
  <c r="J55"/>
  <c r="H55"/>
  <c r="F55"/>
  <c r="D55"/>
  <c r="O57"/>
  <c r="M57"/>
  <c r="K57"/>
  <c r="I57"/>
  <c r="G57"/>
  <c r="E57"/>
  <c r="N57"/>
  <c r="L57"/>
  <c r="J57"/>
  <c r="H57"/>
  <c r="F57"/>
  <c r="D57"/>
  <c r="O59"/>
  <c r="M59"/>
  <c r="K59"/>
  <c r="I59"/>
  <c r="G59"/>
  <c r="E59"/>
  <c r="N59"/>
  <c r="L59"/>
  <c r="J59"/>
  <c r="H59"/>
  <c r="F59"/>
  <c r="D59"/>
  <c r="O61"/>
  <c r="M61"/>
  <c r="K61"/>
  <c r="I61"/>
  <c r="G61"/>
  <c r="E61"/>
  <c r="N61"/>
  <c r="L61"/>
  <c r="J61"/>
  <c r="H61"/>
  <c r="F61"/>
  <c r="D61"/>
  <c r="O64"/>
  <c r="M64"/>
  <c r="K64"/>
  <c r="I64"/>
  <c r="G64"/>
  <c r="E64"/>
  <c r="N64"/>
  <c r="L64"/>
  <c r="J64"/>
  <c r="H64"/>
  <c r="F64"/>
  <c r="D64"/>
  <c r="N102"/>
  <c r="L102"/>
  <c r="J102"/>
  <c r="H102"/>
  <c r="F102"/>
  <c r="D102"/>
  <c r="O102"/>
  <c r="M102"/>
  <c r="K102"/>
  <c r="I102"/>
  <c r="G102"/>
  <c r="E102"/>
  <c r="N104"/>
  <c r="L104"/>
  <c r="J104"/>
  <c r="H104"/>
  <c r="F104"/>
  <c r="D104"/>
  <c r="O104"/>
  <c r="M104"/>
  <c r="K104"/>
  <c r="I104"/>
  <c r="G104"/>
  <c r="E104"/>
  <c r="N106"/>
  <c r="L106"/>
  <c r="J106"/>
  <c r="H106"/>
  <c r="F106"/>
  <c r="D106"/>
  <c r="O106"/>
  <c r="M106"/>
  <c r="K106"/>
  <c r="I106"/>
  <c r="G106"/>
  <c r="E106"/>
  <c r="N108"/>
  <c r="L108"/>
  <c r="J108"/>
  <c r="H108"/>
  <c r="F108"/>
  <c r="D108"/>
  <c r="O108"/>
  <c r="M108"/>
  <c r="K108"/>
  <c r="I108"/>
  <c r="G108"/>
  <c r="E108"/>
  <c r="N149"/>
  <c r="L149"/>
  <c r="J149"/>
  <c r="H149"/>
  <c r="F149"/>
  <c r="D149"/>
  <c r="O149"/>
  <c r="M149"/>
  <c r="K149"/>
  <c r="I149"/>
  <c r="G149"/>
  <c r="E149"/>
  <c r="N151"/>
  <c r="L151"/>
  <c r="J151"/>
  <c r="H151"/>
  <c r="F151"/>
  <c r="D151"/>
  <c r="O151"/>
  <c r="M151"/>
  <c r="K151"/>
  <c r="I151"/>
  <c r="G151"/>
  <c r="E151"/>
  <c r="N153"/>
  <c r="L153"/>
  <c r="J153"/>
  <c r="H153"/>
  <c r="F153"/>
  <c r="D153"/>
  <c r="O153"/>
  <c r="M153"/>
  <c r="K153"/>
  <c r="I153"/>
  <c r="G153"/>
  <c r="E153"/>
  <c r="N155"/>
  <c r="L155"/>
  <c r="J155"/>
  <c r="H155"/>
  <c r="F155"/>
  <c r="D155"/>
  <c r="O155"/>
  <c r="M155"/>
  <c r="K155"/>
  <c r="I155"/>
  <c r="G155"/>
  <c r="E155"/>
  <c r="H9"/>
  <c r="D9"/>
  <c r="K9"/>
  <c r="O56"/>
  <c r="M56"/>
  <c r="K56"/>
  <c r="I56"/>
  <c r="G56"/>
  <c r="E56"/>
  <c r="N56"/>
  <c r="L56"/>
  <c r="J56"/>
  <c r="H56"/>
  <c r="F56"/>
  <c r="D56"/>
  <c r="O58"/>
  <c r="M58"/>
  <c r="K58"/>
  <c r="I58"/>
  <c r="G58"/>
  <c r="E58"/>
  <c r="N58"/>
  <c r="L58"/>
  <c r="J58"/>
  <c r="H58"/>
  <c r="F58"/>
  <c r="D58"/>
  <c r="O60"/>
  <c r="M60"/>
  <c r="K60"/>
  <c r="I60"/>
  <c r="G60"/>
  <c r="E60"/>
  <c r="N60"/>
  <c r="L60"/>
  <c r="J60"/>
  <c r="H60"/>
  <c r="F60"/>
  <c r="D60"/>
  <c r="O62"/>
  <c r="M62"/>
  <c r="K62"/>
  <c r="I62"/>
  <c r="G62"/>
  <c r="E62"/>
  <c r="N62"/>
  <c r="L62"/>
  <c r="J62"/>
  <c r="H62"/>
  <c r="F62"/>
  <c r="D62"/>
  <c r="N103"/>
  <c r="L103"/>
  <c r="J103"/>
  <c r="H103"/>
  <c r="F103"/>
  <c r="D103"/>
  <c r="O103"/>
  <c r="M103"/>
  <c r="K103"/>
  <c r="I103"/>
  <c r="G103"/>
  <c r="E103"/>
  <c r="N105"/>
  <c r="L105"/>
  <c r="J105"/>
  <c r="H105"/>
  <c r="F105"/>
  <c r="D105"/>
  <c r="O105"/>
  <c r="M105"/>
  <c r="K105"/>
  <c r="I105"/>
  <c r="G105"/>
  <c r="E105"/>
  <c r="N107"/>
  <c r="L107"/>
  <c r="J107"/>
  <c r="H107"/>
  <c r="F107"/>
  <c r="D107"/>
  <c r="O107"/>
  <c r="M107"/>
  <c r="K107"/>
  <c r="I107"/>
  <c r="G107"/>
  <c r="E107"/>
  <c r="N109"/>
  <c r="L109"/>
  <c r="J109"/>
  <c r="H109"/>
  <c r="F109"/>
  <c r="D109"/>
  <c r="O109"/>
  <c r="M109"/>
  <c r="K109"/>
  <c r="I109"/>
  <c r="G109"/>
  <c r="E109"/>
  <c r="N150"/>
  <c r="L150"/>
  <c r="J150"/>
  <c r="H150"/>
  <c r="F150"/>
  <c r="D150"/>
  <c r="O150"/>
  <c r="M150"/>
  <c r="K150"/>
  <c r="I150"/>
  <c r="G150"/>
  <c r="E150"/>
  <c r="N152"/>
  <c r="L152"/>
  <c r="J152"/>
  <c r="H152"/>
  <c r="F152"/>
  <c r="D152"/>
  <c r="O152"/>
  <c r="M152"/>
  <c r="K152"/>
  <c r="I152"/>
  <c r="G152"/>
  <c r="E152"/>
  <c r="N154"/>
  <c r="L154"/>
  <c r="J154"/>
  <c r="H154"/>
  <c r="F154"/>
  <c r="D154"/>
  <c r="O154"/>
  <c r="M154"/>
  <c r="K154"/>
  <c r="I154"/>
  <c r="G154"/>
  <c r="E154"/>
  <c r="N156"/>
  <c r="L156"/>
  <c r="J156"/>
  <c r="H156"/>
  <c r="F156"/>
  <c r="D156"/>
  <c r="O156"/>
  <c r="M156"/>
  <c r="K156"/>
  <c r="I156"/>
  <c r="G156"/>
  <c r="E156"/>
  <c r="Q17" i="11"/>
  <c r="Q83" i="7"/>
  <c r="Q15" i="11"/>
  <c r="Q89" i="7"/>
  <c r="Q99"/>
  <c r="Q74" i="11"/>
  <c r="K21" i="5"/>
  <c r="I11" i="6"/>
  <c r="N17" i="9"/>
  <c r="H15"/>
  <c r="F13" i="6"/>
  <c r="N151" i="10"/>
  <c r="K150"/>
  <c r="H149"/>
  <c r="E148"/>
  <c r="N108"/>
  <c r="K107"/>
  <c r="H106"/>
  <c r="E105"/>
  <c r="N65"/>
  <c r="K64"/>
  <c r="H63"/>
  <c r="E62"/>
  <c r="J10" i="6"/>
  <c r="O18" i="12" s="1"/>
  <c r="G10" i="6"/>
  <c r="L18" i="12" s="1"/>
  <c r="M10" i="6"/>
  <c r="R18" i="12" s="1"/>
  <c r="N22" i="5"/>
  <c r="H20"/>
  <c r="N74"/>
  <c r="K73"/>
  <c r="H72"/>
  <c r="N126"/>
  <c r="K125"/>
  <c r="H124"/>
  <c r="N178"/>
  <c r="K177"/>
  <c r="H176"/>
  <c r="E19"/>
  <c r="F180" i="11"/>
  <c r="F204" s="1"/>
  <c r="F146"/>
  <c r="H180"/>
  <c r="H204" s="1"/>
  <c r="H146"/>
  <c r="J180"/>
  <c r="J204" s="1"/>
  <c r="J146"/>
  <c r="L180"/>
  <c r="L204" s="1"/>
  <c r="L146"/>
  <c r="N180"/>
  <c r="N204" s="1"/>
  <c r="N146"/>
  <c r="P180"/>
  <c r="P204" s="1"/>
  <c r="P146"/>
  <c r="F182"/>
  <c r="F206" s="1"/>
  <c r="F148"/>
  <c r="H182"/>
  <c r="H206" s="1"/>
  <c r="H148"/>
  <c r="J182"/>
  <c r="J206" s="1"/>
  <c r="J148"/>
  <c r="L182"/>
  <c r="L206" s="1"/>
  <c r="L148"/>
  <c r="N182"/>
  <c r="N206" s="1"/>
  <c r="N148"/>
  <c r="P182"/>
  <c r="P206" s="1"/>
  <c r="P148"/>
  <c r="F184"/>
  <c r="F208" s="1"/>
  <c r="F150"/>
  <c r="H150"/>
  <c r="H184"/>
  <c r="H208" s="1"/>
  <c r="J184"/>
  <c r="J208" s="1"/>
  <c r="J150"/>
  <c r="L150"/>
  <c r="L184"/>
  <c r="L208" s="1"/>
  <c r="N184"/>
  <c r="N208" s="1"/>
  <c r="N150"/>
  <c r="P150"/>
  <c r="P184"/>
  <c r="P208" s="1"/>
  <c r="F152"/>
  <c r="F186"/>
  <c r="F210" s="1"/>
  <c r="H186"/>
  <c r="H210" s="1"/>
  <c r="H152"/>
  <c r="J152"/>
  <c r="J186"/>
  <c r="J210" s="1"/>
  <c r="L186"/>
  <c r="L210" s="1"/>
  <c r="L152"/>
  <c r="N152"/>
  <c r="N186"/>
  <c r="N210" s="1"/>
  <c r="P186"/>
  <c r="P210" s="1"/>
  <c r="P152"/>
  <c r="F188"/>
  <c r="F212" s="1"/>
  <c r="F154"/>
  <c r="H154"/>
  <c r="H188"/>
  <c r="H212" s="1"/>
  <c r="J188"/>
  <c r="J212" s="1"/>
  <c r="J154"/>
  <c r="L154"/>
  <c r="L188"/>
  <c r="L212" s="1"/>
  <c r="N188"/>
  <c r="N212" s="1"/>
  <c r="N154"/>
  <c r="P154"/>
  <c r="P188"/>
  <c r="P212" s="1"/>
  <c r="F89"/>
  <c r="H89"/>
  <c r="J89"/>
  <c r="L89"/>
  <c r="N89"/>
  <c r="P89"/>
  <c r="F91"/>
  <c r="H91"/>
  <c r="J91"/>
  <c r="L91"/>
  <c r="N91"/>
  <c r="P91"/>
  <c r="F93"/>
  <c r="H93"/>
  <c r="J93"/>
  <c r="L93"/>
  <c r="N93"/>
  <c r="P93"/>
  <c r="F95"/>
  <c r="H95"/>
  <c r="J95"/>
  <c r="L95"/>
  <c r="N95"/>
  <c r="P95"/>
  <c r="F97"/>
  <c r="H97"/>
  <c r="J97"/>
  <c r="L97"/>
  <c r="N97"/>
  <c r="P97"/>
  <c r="G180"/>
  <c r="G204" s="1"/>
  <c r="G146"/>
  <c r="I180"/>
  <c r="I204" s="1"/>
  <c r="I146"/>
  <c r="K180"/>
  <c r="K204" s="1"/>
  <c r="K146"/>
  <c r="M180"/>
  <c r="M204" s="1"/>
  <c r="M146"/>
  <c r="O180"/>
  <c r="O204" s="1"/>
  <c r="O146"/>
  <c r="E181"/>
  <c r="E147"/>
  <c r="G181"/>
  <c r="G205" s="1"/>
  <c r="G147"/>
  <c r="I181"/>
  <c r="I205" s="1"/>
  <c r="I147"/>
  <c r="K181"/>
  <c r="K205" s="1"/>
  <c r="K147"/>
  <c r="M181"/>
  <c r="M205" s="1"/>
  <c r="M147"/>
  <c r="O181"/>
  <c r="O205" s="1"/>
  <c r="O147"/>
  <c r="G182"/>
  <c r="G206" s="1"/>
  <c r="G148"/>
  <c r="I182"/>
  <c r="I206" s="1"/>
  <c r="I148"/>
  <c r="K182"/>
  <c r="K206" s="1"/>
  <c r="K148"/>
  <c r="M182"/>
  <c r="M206" s="1"/>
  <c r="M148"/>
  <c r="O182"/>
  <c r="O206" s="1"/>
  <c r="O148"/>
  <c r="E183"/>
  <c r="E149"/>
  <c r="G183"/>
  <c r="G207" s="1"/>
  <c r="G149"/>
  <c r="I183"/>
  <c r="I207" s="1"/>
  <c r="I149"/>
  <c r="K183"/>
  <c r="K207" s="1"/>
  <c r="K149"/>
  <c r="M183"/>
  <c r="M207" s="1"/>
  <c r="M149"/>
  <c r="O183"/>
  <c r="O207" s="1"/>
  <c r="O149"/>
  <c r="G184"/>
  <c r="G208" s="1"/>
  <c r="G150"/>
  <c r="I184"/>
  <c r="I208" s="1"/>
  <c r="I150"/>
  <c r="K184"/>
  <c r="K208" s="1"/>
  <c r="K150"/>
  <c r="M184"/>
  <c r="M208" s="1"/>
  <c r="M150"/>
  <c r="O184"/>
  <c r="O208" s="1"/>
  <c r="O150"/>
  <c r="E185"/>
  <c r="E151"/>
  <c r="G185"/>
  <c r="G209" s="1"/>
  <c r="G151"/>
  <c r="I185"/>
  <c r="I209" s="1"/>
  <c r="I151"/>
  <c r="K185"/>
  <c r="K209" s="1"/>
  <c r="K151"/>
  <c r="M185"/>
  <c r="M209" s="1"/>
  <c r="M151"/>
  <c r="O185"/>
  <c r="O209" s="1"/>
  <c r="O151"/>
  <c r="G186"/>
  <c r="G210" s="1"/>
  <c r="G152"/>
  <c r="I186"/>
  <c r="I210" s="1"/>
  <c r="I152"/>
  <c r="K186"/>
  <c r="K210" s="1"/>
  <c r="K152"/>
  <c r="M186"/>
  <c r="M210" s="1"/>
  <c r="M152"/>
  <c r="O186"/>
  <c r="O210" s="1"/>
  <c r="O152"/>
  <c r="E187"/>
  <c r="E153"/>
  <c r="G187"/>
  <c r="G211" s="1"/>
  <c r="G153"/>
  <c r="I187"/>
  <c r="I211" s="1"/>
  <c r="I153"/>
  <c r="K187"/>
  <c r="K211" s="1"/>
  <c r="K153"/>
  <c r="M187"/>
  <c r="M211" s="1"/>
  <c r="M153"/>
  <c r="O187"/>
  <c r="O211" s="1"/>
  <c r="O153"/>
  <c r="G188"/>
  <c r="G212" s="1"/>
  <c r="G154"/>
  <c r="I188"/>
  <c r="I212" s="1"/>
  <c r="I154"/>
  <c r="K188"/>
  <c r="K212" s="1"/>
  <c r="K154"/>
  <c r="M188"/>
  <c r="M212" s="1"/>
  <c r="M154"/>
  <c r="O188"/>
  <c r="O212" s="1"/>
  <c r="O154"/>
  <c r="E189"/>
  <c r="E155"/>
  <c r="G189"/>
  <c r="G213" s="1"/>
  <c r="G155"/>
  <c r="I189"/>
  <c r="I213" s="1"/>
  <c r="I155"/>
  <c r="K189"/>
  <c r="K213" s="1"/>
  <c r="K155"/>
  <c r="M189"/>
  <c r="M213" s="1"/>
  <c r="M155"/>
  <c r="O189"/>
  <c r="O213" s="1"/>
  <c r="O155"/>
  <c r="F190"/>
  <c r="F214" s="1"/>
  <c r="F156"/>
  <c r="H190"/>
  <c r="H214" s="1"/>
  <c r="H156"/>
  <c r="J190"/>
  <c r="J214" s="1"/>
  <c r="J156"/>
  <c r="L190"/>
  <c r="L214" s="1"/>
  <c r="L156"/>
  <c r="N190"/>
  <c r="N214" s="1"/>
  <c r="N156"/>
  <c r="P190"/>
  <c r="P214" s="1"/>
  <c r="P156"/>
  <c r="E191"/>
  <c r="E157"/>
  <c r="Q133"/>
  <c r="G191"/>
  <c r="G215" s="1"/>
  <c r="G157"/>
  <c r="I191"/>
  <c r="I215" s="1"/>
  <c r="I157"/>
  <c r="K191"/>
  <c r="K215" s="1"/>
  <c r="K157"/>
  <c r="M191"/>
  <c r="M215" s="1"/>
  <c r="M157"/>
  <c r="O191"/>
  <c r="O215" s="1"/>
  <c r="O157"/>
  <c r="F192"/>
  <c r="F216" s="1"/>
  <c r="F158"/>
  <c r="H192"/>
  <c r="H216" s="1"/>
  <c r="H158"/>
  <c r="J192"/>
  <c r="J216" s="1"/>
  <c r="J158"/>
  <c r="L192"/>
  <c r="L216" s="1"/>
  <c r="L158"/>
  <c r="N192"/>
  <c r="N216" s="1"/>
  <c r="N158"/>
  <c r="P192"/>
  <c r="P216" s="1"/>
  <c r="P158"/>
  <c r="E193"/>
  <c r="E159"/>
  <c r="Q135"/>
  <c r="G193"/>
  <c r="G217" s="1"/>
  <c r="G159"/>
  <c r="I193"/>
  <c r="I217" s="1"/>
  <c r="I159"/>
  <c r="K193"/>
  <c r="K217" s="1"/>
  <c r="K159"/>
  <c r="M193"/>
  <c r="M217" s="1"/>
  <c r="M159"/>
  <c r="O193"/>
  <c r="O217" s="1"/>
  <c r="O159"/>
  <c r="F194"/>
  <c r="F218" s="1"/>
  <c r="F160"/>
  <c r="H194"/>
  <c r="H218" s="1"/>
  <c r="H160"/>
  <c r="J194"/>
  <c r="J218" s="1"/>
  <c r="J160"/>
  <c r="L194"/>
  <c r="L218" s="1"/>
  <c r="L160"/>
  <c r="N194"/>
  <c r="N218" s="1"/>
  <c r="N160"/>
  <c r="P194"/>
  <c r="P218" s="1"/>
  <c r="P160"/>
  <c r="E195"/>
  <c r="E161"/>
  <c r="Q137"/>
  <c r="G195"/>
  <c r="G219" s="1"/>
  <c r="G161"/>
  <c r="I195"/>
  <c r="I219" s="1"/>
  <c r="I161"/>
  <c r="K195"/>
  <c r="K219" s="1"/>
  <c r="K161"/>
  <c r="M195"/>
  <c r="M219" s="1"/>
  <c r="M161"/>
  <c r="O195"/>
  <c r="O219" s="1"/>
  <c r="O161"/>
  <c r="F196"/>
  <c r="F220" s="1"/>
  <c r="F162"/>
  <c r="H196"/>
  <c r="H220" s="1"/>
  <c r="H162"/>
  <c r="J196"/>
  <c r="J220" s="1"/>
  <c r="J162"/>
  <c r="L196"/>
  <c r="L220" s="1"/>
  <c r="L162"/>
  <c r="N196"/>
  <c r="N220" s="1"/>
  <c r="N162"/>
  <c r="P196"/>
  <c r="P220" s="1"/>
  <c r="P162"/>
  <c r="E197"/>
  <c r="E163"/>
  <c r="Q139"/>
  <c r="G197"/>
  <c r="G221" s="1"/>
  <c r="G163"/>
  <c r="I197"/>
  <c r="I221" s="1"/>
  <c r="I163"/>
  <c r="K197"/>
  <c r="K221" s="1"/>
  <c r="K163"/>
  <c r="M197"/>
  <c r="M221" s="1"/>
  <c r="M163"/>
  <c r="O197"/>
  <c r="O221" s="1"/>
  <c r="O163"/>
  <c r="F198"/>
  <c r="F222" s="1"/>
  <c r="F164"/>
  <c r="H198"/>
  <c r="H222" s="1"/>
  <c r="H164"/>
  <c r="J198"/>
  <c r="J222" s="1"/>
  <c r="J164"/>
  <c r="L198"/>
  <c r="L222" s="1"/>
  <c r="L164"/>
  <c r="N198"/>
  <c r="N222" s="1"/>
  <c r="N164"/>
  <c r="P198"/>
  <c r="P222" s="1"/>
  <c r="P164"/>
  <c r="E199"/>
  <c r="E165"/>
  <c r="Q141"/>
  <c r="G199"/>
  <c r="G223" s="1"/>
  <c r="G165"/>
  <c r="I199"/>
  <c r="I223" s="1"/>
  <c r="I165"/>
  <c r="K199"/>
  <c r="K223" s="1"/>
  <c r="K165"/>
  <c r="M199"/>
  <c r="M223" s="1"/>
  <c r="M165"/>
  <c r="O199"/>
  <c r="O223" s="1"/>
  <c r="O165"/>
  <c r="F30"/>
  <c r="H30"/>
  <c r="J30"/>
  <c r="L30"/>
  <c r="N30"/>
  <c r="P30"/>
  <c r="F31"/>
  <c r="H31"/>
  <c r="J31"/>
  <c r="L31"/>
  <c r="N31"/>
  <c r="P31"/>
  <c r="F32"/>
  <c r="H32"/>
  <c r="J32"/>
  <c r="L32"/>
  <c r="N32"/>
  <c r="P32"/>
  <c r="F33"/>
  <c r="H33"/>
  <c r="J33"/>
  <c r="L33"/>
  <c r="N33"/>
  <c r="P33"/>
  <c r="F34"/>
  <c r="H34"/>
  <c r="J34"/>
  <c r="L34"/>
  <c r="N34"/>
  <c r="P34"/>
  <c r="F35"/>
  <c r="H35"/>
  <c r="J35"/>
  <c r="L35"/>
  <c r="N35"/>
  <c r="P35"/>
  <c r="F36"/>
  <c r="H36"/>
  <c r="J36"/>
  <c r="L36"/>
  <c r="N36"/>
  <c r="P36"/>
  <c r="F37"/>
  <c r="H37"/>
  <c r="J37"/>
  <c r="L37"/>
  <c r="N37"/>
  <c r="P37"/>
  <c r="F38"/>
  <c r="H38"/>
  <c r="J38"/>
  <c r="L38"/>
  <c r="N38"/>
  <c r="P38"/>
  <c r="F39"/>
  <c r="H39"/>
  <c r="J39"/>
  <c r="L39"/>
  <c r="N39"/>
  <c r="P39"/>
  <c r="F40"/>
  <c r="H40"/>
  <c r="J40"/>
  <c r="L40"/>
  <c r="N40"/>
  <c r="P40"/>
  <c r="F41"/>
  <c r="H41"/>
  <c r="J41"/>
  <c r="L41"/>
  <c r="N41"/>
  <c r="P41"/>
  <c r="F42"/>
  <c r="H42"/>
  <c r="J42"/>
  <c r="L42"/>
  <c r="N42"/>
  <c r="P42"/>
  <c r="F43"/>
  <c r="H43"/>
  <c r="J43"/>
  <c r="L43"/>
  <c r="N43"/>
  <c r="P43"/>
  <c r="F44"/>
  <c r="H44"/>
  <c r="J44"/>
  <c r="L44"/>
  <c r="N44"/>
  <c r="P44"/>
  <c r="F45"/>
  <c r="H45"/>
  <c r="J45"/>
  <c r="L45"/>
  <c r="N45"/>
  <c r="P45"/>
  <c r="F46"/>
  <c r="H46"/>
  <c r="J46"/>
  <c r="L46"/>
  <c r="N46"/>
  <c r="P46"/>
  <c r="F47"/>
  <c r="H47"/>
  <c r="J47"/>
  <c r="L47"/>
  <c r="N47"/>
  <c r="P47"/>
  <c r="F48"/>
  <c r="H48"/>
  <c r="J48"/>
  <c r="L48"/>
  <c r="N48"/>
  <c r="P48"/>
  <c r="F49"/>
  <c r="H49"/>
  <c r="J49"/>
  <c r="L49"/>
  <c r="N49"/>
  <c r="P49"/>
  <c r="Q65"/>
  <c r="Q67"/>
  <c r="Q69"/>
  <c r="Q71"/>
  <c r="Q73"/>
  <c r="Q75"/>
  <c r="Q77"/>
  <c r="Q79"/>
  <c r="Q81"/>
  <c r="Q83"/>
  <c r="E88"/>
  <c r="G88"/>
  <c r="I88"/>
  <c r="K88"/>
  <c r="M88"/>
  <c r="O88"/>
  <c r="E89"/>
  <c r="G89"/>
  <c r="I89"/>
  <c r="K89"/>
  <c r="M89"/>
  <c r="O89"/>
  <c r="E90"/>
  <c r="G90"/>
  <c r="I90"/>
  <c r="K90"/>
  <c r="M90"/>
  <c r="O90"/>
  <c r="E91"/>
  <c r="G91"/>
  <c r="I91"/>
  <c r="K91"/>
  <c r="M91"/>
  <c r="O91"/>
  <c r="E92"/>
  <c r="G92"/>
  <c r="I92"/>
  <c r="K92"/>
  <c r="M92"/>
  <c r="O92"/>
  <c r="E93"/>
  <c r="G93"/>
  <c r="I93"/>
  <c r="K93"/>
  <c r="M93"/>
  <c r="O93"/>
  <c r="E94"/>
  <c r="G94"/>
  <c r="I94"/>
  <c r="K94"/>
  <c r="M94"/>
  <c r="O94"/>
  <c r="E95"/>
  <c r="G95"/>
  <c r="I95"/>
  <c r="K95"/>
  <c r="M95"/>
  <c r="O95"/>
  <c r="E96"/>
  <c r="G96"/>
  <c r="I96"/>
  <c r="K96"/>
  <c r="M96"/>
  <c r="O96"/>
  <c r="E97"/>
  <c r="G97"/>
  <c r="I97"/>
  <c r="K97"/>
  <c r="M97"/>
  <c r="O97"/>
  <c r="E98"/>
  <c r="G98"/>
  <c r="I98"/>
  <c r="K98"/>
  <c r="M98"/>
  <c r="O98"/>
  <c r="E99"/>
  <c r="G99"/>
  <c r="I99"/>
  <c r="K99"/>
  <c r="M99"/>
  <c r="O99"/>
  <c r="E100"/>
  <c r="G100"/>
  <c r="I100"/>
  <c r="K100"/>
  <c r="M100"/>
  <c r="O100"/>
  <c r="E101"/>
  <c r="G101"/>
  <c r="I101"/>
  <c r="K101"/>
  <c r="M101"/>
  <c r="O101"/>
  <c r="E102"/>
  <c r="G102"/>
  <c r="I102"/>
  <c r="K102"/>
  <c r="M102"/>
  <c r="O102"/>
  <c r="E103"/>
  <c r="G103"/>
  <c r="I103"/>
  <c r="K103"/>
  <c r="M103"/>
  <c r="O103"/>
  <c r="E104"/>
  <c r="G104"/>
  <c r="I104"/>
  <c r="K104"/>
  <c r="M104"/>
  <c r="O104"/>
  <c r="E105"/>
  <c r="G105"/>
  <c r="I105"/>
  <c r="K105"/>
  <c r="M105"/>
  <c r="O105"/>
  <c r="E106"/>
  <c r="G106"/>
  <c r="I106"/>
  <c r="K106"/>
  <c r="M106"/>
  <c r="O106"/>
  <c r="E107"/>
  <c r="G107"/>
  <c r="I107"/>
  <c r="K107"/>
  <c r="M107"/>
  <c r="O107"/>
  <c r="E122"/>
  <c r="F123"/>
  <c r="H123"/>
  <c r="J123"/>
  <c r="L123"/>
  <c r="N123"/>
  <c r="P123"/>
  <c r="E124"/>
  <c r="F125"/>
  <c r="H125"/>
  <c r="J125"/>
  <c r="L125"/>
  <c r="N125"/>
  <c r="P125"/>
  <c r="E126"/>
  <c r="F127"/>
  <c r="H127"/>
  <c r="J127"/>
  <c r="L127"/>
  <c r="N127"/>
  <c r="P127"/>
  <c r="E128"/>
  <c r="F129"/>
  <c r="H129"/>
  <c r="J129"/>
  <c r="L129"/>
  <c r="N129"/>
  <c r="P129"/>
  <c r="E130"/>
  <c r="F131"/>
  <c r="H131"/>
  <c r="J131"/>
  <c r="L131"/>
  <c r="N131"/>
  <c r="P131"/>
  <c r="E132"/>
  <c r="G190"/>
  <c r="G214" s="1"/>
  <c r="G156"/>
  <c r="I190"/>
  <c r="I214" s="1"/>
  <c r="I156"/>
  <c r="K190"/>
  <c r="K214" s="1"/>
  <c r="K156"/>
  <c r="M190"/>
  <c r="M214" s="1"/>
  <c r="M156"/>
  <c r="O190"/>
  <c r="O214" s="1"/>
  <c r="O156"/>
  <c r="F191"/>
  <c r="F215" s="1"/>
  <c r="F157"/>
  <c r="H191"/>
  <c r="H215" s="1"/>
  <c r="H157"/>
  <c r="J191"/>
  <c r="J215" s="1"/>
  <c r="J157"/>
  <c r="L191"/>
  <c r="L215" s="1"/>
  <c r="L157"/>
  <c r="N191"/>
  <c r="N215" s="1"/>
  <c r="N157"/>
  <c r="P191"/>
  <c r="P215" s="1"/>
  <c r="P157"/>
  <c r="E192"/>
  <c r="Q134"/>
  <c r="E158"/>
  <c r="G192"/>
  <c r="G216" s="1"/>
  <c r="G158"/>
  <c r="I192"/>
  <c r="I216" s="1"/>
  <c r="I158"/>
  <c r="K192"/>
  <c r="K216" s="1"/>
  <c r="K158"/>
  <c r="M192"/>
  <c r="M216" s="1"/>
  <c r="M158"/>
  <c r="O192"/>
  <c r="O216" s="1"/>
  <c r="O158"/>
  <c r="F193"/>
  <c r="F217" s="1"/>
  <c r="F159"/>
  <c r="H193"/>
  <c r="H217" s="1"/>
  <c r="H159"/>
  <c r="J193"/>
  <c r="J217" s="1"/>
  <c r="J159"/>
  <c r="L193"/>
  <c r="L217" s="1"/>
  <c r="L159"/>
  <c r="N193"/>
  <c r="N217" s="1"/>
  <c r="N159"/>
  <c r="P193"/>
  <c r="P217" s="1"/>
  <c r="P159"/>
  <c r="E194"/>
  <c r="Q136"/>
  <c r="E160"/>
  <c r="G194"/>
  <c r="G218" s="1"/>
  <c r="G160"/>
  <c r="I194"/>
  <c r="I218" s="1"/>
  <c r="I160"/>
  <c r="K194"/>
  <c r="K218" s="1"/>
  <c r="K160"/>
  <c r="M194"/>
  <c r="M218" s="1"/>
  <c r="M160"/>
  <c r="O194"/>
  <c r="O218" s="1"/>
  <c r="O160"/>
  <c r="F195"/>
  <c r="F219" s="1"/>
  <c r="F161"/>
  <c r="H195"/>
  <c r="H219" s="1"/>
  <c r="H161"/>
  <c r="J195"/>
  <c r="J219" s="1"/>
  <c r="J161"/>
  <c r="L195"/>
  <c r="L219" s="1"/>
  <c r="L161"/>
  <c r="N195"/>
  <c r="N219" s="1"/>
  <c r="N161"/>
  <c r="P195"/>
  <c r="P219" s="1"/>
  <c r="P161"/>
  <c r="E196"/>
  <c r="Q138"/>
  <c r="E162"/>
  <c r="G196"/>
  <c r="G220" s="1"/>
  <c r="G162"/>
  <c r="I196"/>
  <c r="I220" s="1"/>
  <c r="I162"/>
  <c r="K196"/>
  <c r="K220" s="1"/>
  <c r="K162"/>
  <c r="M196"/>
  <c r="M220" s="1"/>
  <c r="M162"/>
  <c r="O196"/>
  <c r="O220" s="1"/>
  <c r="O162"/>
  <c r="F197"/>
  <c r="F221" s="1"/>
  <c r="F163"/>
  <c r="H197"/>
  <c r="H221" s="1"/>
  <c r="H163"/>
  <c r="J197"/>
  <c r="J221" s="1"/>
  <c r="J163"/>
  <c r="L197"/>
  <c r="L221" s="1"/>
  <c r="L163"/>
  <c r="N197"/>
  <c r="N221" s="1"/>
  <c r="N163"/>
  <c r="P197"/>
  <c r="P221" s="1"/>
  <c r="P163"/>
  <c r="E198"/>
  <c r="Q140"/>
  <c r="E164"/>
  <c r="G198"/>
  <c r="G222" s="1"/>
  <c r="G164"/>
  <c r="I198"/>
  <c r="I222" s="1"/>
  <c r="I164"/>
  <c r="K198"/>
  <c r="K222" s="1"/>
  <c r="K164"/>
  <c r="M198"/>
  <c r="M222" s="1"/>
  <c r="M164"/>
  <c r="O198"/>
  <c r="O222" s="1"/>
  <c r="O164"/>
  <c r="F199"/>
  <c r="F223" s="1"/>
  <c r="F165"/>
  <c r="H199"/>
  <c r="H223" s="1"/>
  <c r="H165"/>
  <c r="J199"/>
  <c r="J223" s="1"/>
  <c r="J165"/>
  <c r="L199"/>
  <c r="L223" s="1"/>
  <c r="L165"/>
  <c r="N199"/>
  <c r="N223" s="1"/>
  <c r="N165"/>
  <c r="P199"/>
  <c r="P223" s="1"/>
  <c r="P165"/>
  <c r="E30"/>
  <c r="G30"/>
  <c r="I30"/>
  <c r="K30"/>
  <c r="M30"/>
  <c r="O30"/>
  <c r="E31"/>
  <c r="G31"/>
  <c r="I31"/>
  <c r="K31"/>
  <c r="M31"/>
  <c r="O31"/>
  <c r="E32"/>
  <c r="G32"/>
  <c r="I32"/>
  <c r="K32"/>
  <c r="M32"/>
  <c r="O32"/>
  <c r="E33"/>
  <c r="G33"/>
  <c r="I33"/>
  <c r="K33"/>
  <c r="M33"/>
  <c r="O33"/>
  <c r="E34"/>
  <c r="G34"/>
  <c r="I34"/>
  <c r="K34"/>
  <c r="M34"/>
  <c r="O34"/>
  <c r="E35"/>
  <c r="G35"/>
  <c r="I35"/>
  <c r="K35"/>
  <c r="M35"/>
  <c r="O35"/>
  <c r="E36"/>
  <c r="G36"/>
  <c r="I36"/>
  <c r="K36"/>
  <c r="M36"/>
  <c r="O36"/>
  <c r="E37"/>
  <c r="G37"/>
  <c r="I37"/>
  <c r="K37"/>
  <c r="M37"/>
  <c r="O37"/>
  <c r="E38"/>
  <c r="G38"/>
  <c r="I38"/>
  <c r="K38"/>
  <c r="M38"/>
  <c r="O38"/>
  <c r="E39"/>
  <c r="G39"/>
  <c r="I39"/>
  <c r="K39"/>
  <c r="M39"/>
  <c r="O39"/>
  <c r="E40"/>
  <c r="G40"/>
  <c r="I40"/>
  <c r="K40"/>
  <c r="M40"/>
  <c r="O40"/>
  <c r="E41"/>
  <c r="G41"/>
  <c r="I41"/>
  <c r="K41"/>
  <c r="M41"/>
  <c r="O41"/>
  <c r="E42"/>
  <c r="G42"/>
  <c r="I42"/>
  <c r="K42"/>
  <c r="M42"/>
  <c r="O42"/>
  <c r="E43"/>
  <c r="G43"/>
  <c r="I43"/>
  <c r="K43"/>
  <c r="M43"/>
  <c r="O43"/>
  <c r="E44"/>
  <c r="G44"/>
  <c r="I44"/>
  <c r="K44"/>
  <c r="M44"/>
  <c r="O44"/>
  <c r="E45"/>
  <c r="G45"/>
  <c r="I45"/>
  <c r="K45"/>
  <c r="M45"/>
  <c r="O45"/>
  <c r="E46"/>
  <c r="G46"/>
  <c r="I46"/>
  <c r="K46"/>
  <c r="M46"/>
  <c r="O46"/>
  <c r="E47"/>
  <c r="G47"/>
  <c r="I47"/>
  <c r="K47"/>
  <c r="M47"/>
  <c r="O47"/>
  <c r="E48"/>
  <c r="G48"/>
  <c r="I48"/>
  <c r="K48"/>
  <c r="M48"/>
  <c r="O48"/>
  <c r="E49"/>
  <c r="G49"/>
  <c r="I49"/>
  <c r="K49"/>
  <c r="M49"/>
  <c r="O49"/>
  <c r="Q76"/>
  <c r="Q78"/>
  <c r="Q80"/>
  <c r="Q82"/>
  <c r="F88"/>
  <c r="H88"/>
  <c r="J88"/>
  <c r="L88"/>
  <c r="N88"/>
  <c r="P88"/>
  <c r="F90"/>
  <c r="H90"/>
  <c r="J90"/>
  <c r="L90"/>
  <c r="N90"/>
  <c r="P90"/>
  <c r="F92"/>
  <c r="H92"/>
  <c r="J92"/>
  <c r="L92"/>
  <c r="N92"/>
  <c r="P92"/>
  <c r="F94"/>
  <c r="H94"/>
  <c r="J94"/>
  <c r="L94"/>
  <c r="N94"/>
  <c r="P94"/>
  <c r="F96"/>
  <c r="H96"/>
  <c r="J96"/>
  <c r="L96"/>
  <c r="N96"/>
  <c r="P96"/>
  <c r="F98"/>
  <c r="H98"/>
  <c r="J98"/>
  <c r="L98"/>
  <c r="N98"/>
  <c r="P98"/>
  <c r="F99"/>
  <c r="H99"/>
  <c r="J99"/>
  <c r="L99"/>
  <c r="N99"/>
  <c r="P99"/>
  <c r="F100"/>
  <c r="H100"/>
  <c r="J100"/>
  <c r="L100"/>
  <c r="N100"/>
  <c r="P100"/>
  <c r="F101"/>
  <c r="H101"/>
  <c r="J101"/>
  <c r="L101"/>
  <c r="N101"/>
  <c r="P101"/>
  <c r="F102"/>
  <c r="H102"/>
  <c r="J102"/>
  <c r="L102"/>
  <c r="N102"/>
  <c r="P102"/>
  <c r="F103"/>
  <c r="H103"/>
  <c r="J103"/>
  <c r="L103"/>
  <c r="N103"/>
  <c r="P103"/>
  <c r="F104"/>
  <c r="H104"/>
  <c r="J104"/>
  <c r="L104"/>
  <c r="N104"/>
  <c r="P104"/>
  <c r="F105"/>
  <c r="H105"/>
  <c r="J105"/>
  <c r="L105"/>
  <c r="N105"/>
  <c r="P105"/>
  <c r="F106"/>
  <c r="H106"/>
  <c r="J106"/>
  <c r="L106"/>
  <c r="N106"/>
  <c r="P106"/>
  <c r="F107"/>
  <c r="H107"/>
  <c r="J107"/>
  <c r="L107"/>
  <c r="N107"/>
  <c r="P107"/>
  <c r="B153" i="10"/>
  <c r="B110"/>
  <c r="B67"/>
  <c r="E14" i="9"/>
  <c r="K16"/>
  <c r="N22" i="10"/>
  <c r="E19"/>
  <c r="E175" i="5"/>
  <c r="E123"/>
  <c r="B128" s="1"/>
  <c r="E71"/>
  <c r="B76" s="1"/>
  <c r="H20" i="10"/>
  <c r="K21"/>
  <c r="O159" i="8"/>
  <c r="M159"/>
  <c r="K159"/>
  <c r="I159"/>
  <c r="G159"/>
  <c r="E159"/>
  <c r="N159"/>
  <c r="L159"/>
  <c r="J159"/>
  <c r="H159"/>
  <c r="F159"/>
  <c r="D159"/>
  <c r="O161"/>
  <c r="N97" i="6" s="1"/>
  <c r="M20" i="15" s="1"/>
  <c r="O158" i="8"/>
  <c r="M158"/>
  <c r="M161" s="1"/>
  <c r="L97" i="6" s="1"/>
  <c r="K20" i="15" s="1"/>
  <c r="K158" i="8"/>
  <c r="I158"/>
  <c r="I161" s="1"/>
  <c r="H97" i="6" s="1"/>
  <c r="G20" i="15" s="1"/>
  <c r="G158" i="8"/>
  <c r="E158"/>
  <c r="E161" s="1"/>
  <c r="D97" i="6" s="1"/>
  <c r="C20" i="15" s="1"/>
  <c r="N158" i="8"/>
  <c r="L158"/>
  <c r="L161" s="1"/>
  <c r="K97" i="6" s="1"/>
  <c r="J20" i="15" s="1"/>
  <c r="J158" i="8"/>
  <c r="H158"/>
  <c r="H161" s="1"/>
  <c r="G97" i="6" s="1"/>
  <c r="F20" i="15" s="1"/>
  <c r="F158" i="8"/>
  <c r="D158"/>
  <c r="D161" s="1"/>
  <c r="C97" i="6" s="1"/>
  <c r="J161" i="8"/>
  <c r="I97" i="6" s="1"/>
  <c r="H20" i="15" s="1"/>
  <c r="O112" i="8"/>
  <c r="M112"/>
  <c r="K112"/>
  <c r="I112"/>
  <c r="G112"/>
  <c r="E112"/>
  <c r="N112"/>
  <c r="L112"/>
  <c r="J112"/>
  <c r="H112"/>
  <c r="F112"/>
  <c r="D112"/>
  <c r="O111"/>
  <c r="O114" s="1"/>
  <c r="N74" i="6" s="1"/>
  <c r="M20" i="14" s="1"/>
  <c r="M111" i="8"/>
  <c r="M114" s="1"/>
  <c r="L74" i="6" s="1"/>
  <c r="K20" i="14" s="1"/>
  <c r="K111" i="8"/>
  <c r="K114" s="1"/>
  <c r="J74" i="6" s="1"/>
  <c r="I20" i="14" s="1"/>
  <c r="I111" i="8"/>
  <c r="I114" s="1"/>
  <c r="H74" i="6" s="1"/>
  <c r="G20" i="14" s="1"/>
  <c r="G111" i="8"/>
  <c r="G114" s="1"/>
  <c r="F74" i="6" s="1"/>
  <c r="E20" i="14" s="1"/>
  <c r="E111" i="8"/>
  <c r="E114" s="1"/>
  <c r="D74" i="6" s="1"/>
  <c r="C20" i="14" s="1"/>
  <c r="N111" i="8"/>
  <c r="N114" s="1"/>
  <c r="M74" i="6" s="1"/>
  <c r="L20" i="14" s="1"/>
  <c r="L111" i="8"/>
  <c r="L114" s="1"/>
  <c r="K74" i="6" s="1"/>
  <c r="J20" i="14" s="1"/>
  <c r="J111" i="8"/>
  <c r="J114" s="1"/>
  <c r="I74" i="6" s="1"/>
  <c r="H20" i="14" s="1"/>
  <c r="H111" i="8"/>
  <c r="H114" s="1"/>
  <c r="G74" i="6" s="1"/>
  <c r="F20" i="14" s="1"/>
  <c r="F111" i="8"/>
  <c r="D111"/>
  <c r="D114" s="1"/>
  <c r="C74" i="6" s="1"/>
  <c r="B20" i="14" s="1"/>
  <c r="F114" i="8"/>
  <c r="E74" i="6" s="1"/>
  <c r="D20" i="14" s="1"/>
  <c r="O65" i="8"/>
  <c r="M65"/>
  <c r="M67" s="1"/>
  <c r="L38" i="6" s="1"/>
  <c r="K20" i="13" s="1"/>
  <c r="K65" i="8"/>
  <c r="I65"/>
  <c r="I67" s="1"/>
  <c r="H38" i="6" s="1"/>
  <c r="G20" i="13" s="1"/>
  <c r="G65" i="8"/>
  <c r="E65"/>
  <c r="E67" s="1"/>
  <c r="D38" i="6" s="1"/>
  <c r="C20" i="13" s="1"/>
  <c r="N65" i="8"/>
  <c r="L65"/>
  <c r="L67" s="1"/>
  <c r="K38" i="6" s="1"/>
  <c r="J20" i="13" s="1"/>
  <c r="J65" i="8"/>
  <c r="H65"/>
  <c r="H67" s="1"/>
  <c r="G38" i="6" s="1"/>
  <c r="F20" i="13" s="1"/>
  <c r="F65" i="8"/>
  <c r="D65"/>
  <c r="D67" s="1"/>
  <c r="C38" i="6" s="1"/>
  <c r="B20" i="13" s="1"/>
  <c r="F67" i="8"/>
  <c r="E38" i="6" s="1"/>
  <c r="D20" i="13" s="1"/>
  <c r="J67" i="8"/>
  <c r="I38" i="6" s="1"/>
  <c r="H20" i="13" s="1"/>
  <c r="N67" i="8"/>
  <c r="M38" i="6" s="1"/>
  <c r="L20" i="13" s="1"/>
  <c r="G67" i="8"/>
  <c r="F38" i="6" s="1"/>
  <c r="E20" i="13" s="1"/>
  <c r="K67" i="8"/>
  <c r="J38" i="6" s="1"/>
  <c r="I20" i="13" s="1"/>
  <c r="O67" i="8"/>
  <c r="N38" i="6" s="1"/>
  <c r="M20" i="13" s="1"/>
  <c r="O9" i="8"/>
  <c r="G9"/>
  <c r="E9"/>
  <c r="M9"/>
  <c r="I9"/>
  <c r="O8"/>
  <c r="N8"/>
  <c r="K8"/>
  <c r="I8"/>
  <c r="G8"/>
  <c r="F8"/>
  <c r="D8"/>
  <c r="L8"/>
  <c r="J8"/>
  <c r="H8"/>
  <c r="E8"/>
  <c r="M8"/>
  <c r="F9"/>
  <c r="N9"/>
  <c r="L9"/>
  <c r="J9"/>
  <c r="L15"/>
  <c r="N15"/>
  <c r="J15"/>
  <c r="D12"/>
  <c r="D14"/>
  <c r="D17"/>
  <c r="E14"/>
  <c r="E12"/>
  <c r="F14"/>
  <c r="F12"/>
  <c r="E17"/>
  <c r="F17"/>
  <c r="H15"/>
  <c r="O14"/>
  <c r="M14"/>
  <c r="K14"/>
  <c r="I14"/>
  <c r="G14"/>
  <c r="N13"/>
  <c r="L13"/>
  <c r="J13"/>
  <c r="H13"/>
  <c r="O12"/>
  <c r="M12"/>
  <c r="K12"/>
  <c r="I12"/>
  <c r="G12"/>
  <c r="N11"/>
  <c r="L11"/>
  <c r="J11"/>
  <c r="H11"/>
  <c r="G17"/>
  <c r="I17"/>
  <c r="K17"/>
  <c r="M17"/>
  <c r="O17"/>
  <c r="H18"/>
  <c r="J18"/>
  <c r="L18"/>
  <c r="N18"/>
  <c r="D11"/>
  <c r="D13"/>
  <c r="D15"/>
  <c r="D18"/>
  <c r="E15"/>
  <c r="E13"/>
  <c r="E11"/>
  <c r="F15"/>
  <c r="F13"/>
  <c r="F11"/>
  <c r="E18"/>
  <c r="F18"/>
  <c r="O15"/>
  <c r="M15"/>
  <c r="K15"/>
  <c r="I15"/>
  <c r="N14"/>
  <c r="L14"/>
  <c r="J14"/>
  <c r="O13"/>
  <c r="M13"/>
  <c r="K13"/>
  <c r="I13"/>
  <c r="N12"/>
  <c r="L12"/>
  <c r="J12"/>
  <c r="O11"/>
  <c r="O20" s="1"/>
  <c r="N15" i="6" s="1"/>
  <c r="M11" i="8"/>
  <c r="K11"/>
  <c r="K20" s="1"/>
  <c r="J15" i="6" s="1"/>
  <c r="I11" i="8"/>
  <c r="H17"/>
  <c r="J17"/>
  <c r="L17"/>
  <c r="G18"/>
  <c r="I18"/>
  <c r="K18"/>
  <c r="M18"/>
  <c r="D9" i="3"/>
  <c r="J21"/>
  <c r="N21"/>
  <c r="R21"/>
  <c r="C20"/>
  <c r="D20"/>
  <c r="Q24" i="4"/>
  <c r="Q22"/>
  <c r="Q20"/>
  <c r="Q18"/>
  <c r="Q14"/>
  <c r="Q12"/>
  <c r="Q10"/>
  <c r="Q23"/>
  <c r="Q21"/>
  <c r="Q19"/>
  <c r="Q17"/>
  <c r="Q15"/>
  <c r="Q11"/>
  <c r="Q9"/>
  <c r="F229" i="7"/>
  <c r="H229"/>
  <c r="J229"/>
  <c r="L229"/>
  <c r="N229"/>
  <c r="P229"/>
  <c r="F231"/>
  <c r="H231"/>
  <c r="J231"/>
  <c r="L231"/>
  <c r="N231"/>
  <c r="P231"/>
  <c r="N232"/>
  <c r="F233"/>
  <c r="H233"/>
  <c r="J233"/>
  <c r="L233"/>
  <c r="N233"/>
  <c r="P233"/>
  <c r="F235"/>
  <c r="H235"/>
  <c r="J235"/>
  <c r="L235"/>
  <c r="N235"/>
  <c r="P235"/>
  <c r="F237"/>
  <c r="H237"/>
  <c r="J237"/>
  <c r="L237"/>
  <c r="N237"/>
  <c r="P237"/>
  <c r="F239"/>
  <c r="H239"/>
  <c r="J239"/>
  <c r="L239"/>
  <c r="N239"/>
  <c r="P239"/>
  <c r="F241"/>
  <c r="H241"/>
  <c r="J241"/>
  <c r="L241"/>
  <c r="N241"/>
  <c r="P241"/>
  <c r="F243"/>
  <c r="H243"/>
  <c r="J243"/>
  <c r="L243"/>
  <c r="N243"/>
  <c r="P243"/>
  <c r="F245"/>
  <c r="H245"/>
  <c r="J245"/>
  <c r="L245"/>
  <c r="N245"/>
  <c r="P245"/>
  <c r="F247"/>
  <c r="H247"/>
  <c r="J247"/>
  <c r="L247"/>
  <c r="N247"/>
  <c r="P247"/>
  <c r="E228"/>
  <c r="G228"/>
  <c r="I228"/>
  <c r="K228"/>
  <c r="M228"/>
  <c r="O228"/>
  <c r="E229"/>
  <c r="G229"/>
  <c r="I229"/>
  <c r="K229"/>
  <c r="M229"/>
  <c r="O229"/>
  <c r="E230"/>
  <c r="G230"/>
  <c r="I230"/>
  <c r="K230"/>
  <c r="M230"/>
  <c r="O230"/>
  <c r="E231"/>
  <c r="G231"/>
  <c r="I231"/>
  <c r="K231"/>
  <c r="M231"/>
  <c r="O231"/>
  <c r="E232"/>
  <c r="G232"/>
  <c r="I232"/>
  <c r="K232"/>
  <c r="M232"/>
  <c r="O232"/>
  <c r="E233"/>
  <c r="G233"/>
  <c r="I233"/>
  <c r="K233"/>
  <c r="M233"/>
  <c r="O233"/>
  <c r="E234"/>
  <c r="G234"/>
  <c r="I234"/>
  <c r="K234"/>
  <c r="M234"/>
  <c r="O234"/>
  <c r="E235"/>
  <c r="G235"/>
  <c r="I235"/>
  <c r="K235"/>
  <c r="M235"/>
  <c r="O235"/>
  <c r="E236"/>
  <c r="G236"/>
  <c r="I236"/>
  <c r="K236"/>
  <c r="M236"/>
  <c r="O236"/>
  <c r="E237"/>
  <c r="G237"/>
  <c r="I237"/>
  <c r="K237"/>
  <c r="M237"/>
  <c r="O237"/>
  <c r="E238"/>
  <c r="G238"/>
  <c r="I238"/>
  <c r="K238"/>
  <c r="M238"/>
  <c r="O238"/>
  <c r="E239"/>
  <c r="G239"/>
  <c r="I239"/>
  <c r="K239"/>
  <c r="M239"/>
  <c r="O239"/>
  <c r="E240"/>
  <c r="G240"/>
  <c r="I240"/>
  <c r="K240"/>
  <c r="M240"/>
  <c r="O240"/>
  <c r="E241"/>
  <c r="G241"/>
  <c r="I241"/>
  <c r="K241"/>
  <c r="M241"/>
  <c r="O241"/>
  <c r="E242"/>
  <c r="G242"/>
  <c r="I242"/>
  <c r="K242"/>
  <c r="M242"/>
  <c r="O242"/>
  <c r="E243"/>
  <c r="G243"/>
  <c r="I243"/>
  <c r="K243"/>
  <c r="M243"/>
  <c r="O243"/>
  <c r="E244"/>
  <c r="G244"/>
  <c r="I244"/>
  <c r="K244"/>
  <c r="M244"/>
  <c r="O244"/>
  <c r="E245"/>
  <c r="G245"/>
  <c r="I245"/>
  <c r="K245"/>
  <c r="M245"/>
  <c r="O245"/>
  <c r="E246"/>
  <c r="G246"/>
  <c r="I246"/>
  <c r="K246"/>
  <c r="M246"/>
  <c r="O246"/>
  <c r="E247"/>
  <c r="G247"/>
  <c r="I247"/>
  <c r="K247"/>
  <c r="M247"/>
  <c r="O247"/>
  <c r="Q230"/>
  <c r="Q234"/>
  <c r="Q233"/>
  <c r="Q156"/>
  <c r="Q162"/>
  <c r="Q164"/>
  <c r="Q166"/>
  <c r="Q154"/>
  <c r="Q158"/>
  <c r="Q160"/>
  <c r="Q168"/>
  <c r="Q170"/>
  <c r="Q172"/>
  <c r="Q155"/>
  <c r="Q157"/>
  <c r="Q159"/>
  <c r="Q161"/>
  <c r="Q163"/>
  <c r="Q165"/>
  <c r="Q167"/>
  <c r="Q169"/>
  <c r="Q171"/>
  <c r="Q173"/>
  <c r="Q95"/>
  <c r="Q97"/>
  <c r="Q96"/>
  <c r="C104"/>
  <c r="C112"/>
  <c r="K112" s="1"/>
  <c r="C106"/>
  <c r="C115"/>
  <c r="I115" s="1"/>
  <c r="C107"/>
  <c r="M107" s="1"/>
  <c r="C105"/>
  <c r="E105" s="1"/>
  <c r="Q94"/>
  <c r="E32"/>
  <c r="I107"/>
  <c r="E38"/>
  <c r="F30"/>
  <c r="F38"/>
  <c r="G38"/>
  <c r="E31"/>
  <c r="F32"/>
  <c r="G30"/>
  <c r="G32"/>
  <c r="H41"/>
  <c r="H33"/>
  <c r="H31"/>
  <c r="I41"/>
  <c r="I33"/>
  <c r="I31"/>
  <c r="J41"/>
  <c r="J33"/>
  <c r="J31"/>
  <c r="K41"/>
  <c r="K33"/>
  <c r="K31"/>
  <c r="L41"/>
  <c r="L33"/>
  <c r="L31"/>
  <c r="M41"/>
  <c r="M33"/>
  <c r="M31"/>
  <c r="N41"/>
  <c r="N33"/>
  <c r="N31"/>
  <c r="O41"/>
  <c r="O33"/>
  <c r="O31"/>
  <c r="P41"/>
  <c r="P33"/>
  <c r="P31"/>
  <c r="G104"/>
  <c r="K104"/>
  <c r="O104"/>
  <c r="G106"/>
  <c r="K106"/>
  <c r="O106"/>
  <c r="E30"/>
  <c r="E41"/>
  <c r="E33"/>
  <c r="F41"/>
  <c r="F33"/>
  <c r="F31"/>
  <c r="H30"/>
  <c r="H38"/>
  <c r="H32"/>
  <c r="I30"/>
  <c r="I38"/>
  <c r="I32"/>
  <c r="J30"/>
  <c r="J38"/>
  <c r="J32"/>
  <c r="K30"/>
  <c r="K38"/>
  <c r="K32"/>
  <c r="L30"/>
  <c r="L38"/>
  <c r="L32"/>
  <c r="M30"/>
  <c r="M38"/>
  <c r="M32"/>
  <c r="N30"/>
  <c r="N38"/>
  <c r="N32"/>
  <c r="O30"/>
  <c r="O38"/>
  <c r="O32"/>
  <c r="E104"/>
  <c r="I104"/>
  <c r="M104"/>
  <c r="G105"/>
  <c r="E106"/>
  <c r="I106"/>
  <c r="M106"/>
  <c r="G107"/>
  <c r="K107"/>
  <c r="O107"/>
  <c r="I112"/>
  <c r="O115"/>
  <c r="F104"/>
  <c r="H104"/>
  <c r="J104"/>
  <c r="L104"/>
  <c r="N104"/>
  <c r="F105"/>
  <c r="N105"/>
  <c r="F106"/>
  <c r="H106"/>
  <c r="J106"/>
  <c r="L106"/>
  <c r="N106"/>
  <c r="F107"/>
  <c r="H107"/>
  <c r="J107"/>
  <c r="L107"/>
  <c r="N107"/>
  <c r="J115"/>
  <c r="C49"/>
  <c r="C48"/>
  <c r="C47"/>
  <c r="C46"/>
  <c r="C45"/>
  <c r="C44"/>
  <c r="C43"/>
  <c r="C42"/>
  <c r="C40"/>
  <c r="C39"/>
  <c r="I39" s="1"/>
  <c r="C37"/>
  <c r="C36"/>
  <c r="C35"/>
  <c r="C34"/>
  <c r="F25" i="4"/>
  <c r="J25"/>
  <c r="N20" i="2"/>
  <c r="J20"/>
  <c r="H16" i="1"/>
  <c r="J5"/>
  <c r="J7"/>
  <c r="J9"/>
  <c r="J11"/>
  <c r="J13"/>
  <c r="J15"/>
  <c r="F14"/>
  <c r="F12"/>
  <c r="F10"/>
  <c r="F8"/>
  <c r="F4"/>
  <c r="I3"/>
  <c r="I5"/>
  <c r="I7"/>
  <c r="I9"/>
  <c r="I11"/>
  <c r="I13"/>
  <c r="I15"/>
  <c r="J2"/>
  <c r="I2"/>
  <c r="J3"/>
  <c r="C18" i="2"/>
  <c r="O11" i="6" l="1"/>
  <c r="C12" i="26" s="1"/>
  <c r="N23" i="12"/>
  <c r="T23" s="1"/>
  <c r="N20" i="13"/>
  <c r="O95" i="6"/>
  <c r="F14" i="26" s="1"/>
  <c r="N20" i="14"/>
  <c r="K39" i="6"/>
  <c r="L39"/>
  <c r="N39"/>
  <c r="D39"/>
  <c r="O74"/>
  <c r="E16" i="26" s="1"/>
  <c r="M39" i="6"/>
  <c r="B20" i="15"/>
  <c r="E39" i="6"/>
  <c r="F39"/>
  <c r="J39"/>
  <c r="O38"/>
  <c r="D16" i="26" s="1"/>
  <c r="G39" i="6"/>
  <c r="J16"/>
  <c r="O20" i="12"/>
  <c r="N16" i="6"/>
  <c r="S20" i="12"/>
  <c r="P16" i="2"/>
  <c r="R16"/>
  <c r="O16"/>
  <c r="Q16"/>
  <c r="P14"/>
  <c r="R14"/>
  <c r="O14"/>
  <c r="Q14"/>
  <c r="P12"/>
  <c r="R12"/>
  <c r="O12"/>
  <c r="Q12"/>
  <c r="P10"/>
  <c r="R10"/>
  <c r="O10"/>
  <c r="Q10"/>
  <c r="I16" i="1"/>
  <c r="P6" i="2"/>
  <c r="R6"/>
  <c r="O6"/>
  <c r="Q6"/>
  <c r="H39" i="6"/>
  <c r="F69"/>
  <c r="F75" s="1"/>
  <c r="C39"/>
  <c r="B18" i="13"/>
  <c r="M75" i="6"/>
  <c r="L18" i="14"/>
  <c r="I75" i="6"/>
  <c r="H18" i="14"/>
  <c r="E75" i="6"/>
  <c r="D18" i="14"/>
  <c r="J75" i="6"/>
  <c r="I18" i="14"/>
  <c r="N75" i="6"/>
  <c r="M18" i="14"/>
  <c r="L75" i="6"/>
  <c r="K18" i="14"/>
  <c r="I39" i="6"/>
  <c r="H18" i="13"/>
  <c r="K75" i="6"/>
  <c r="J18" i="14"/>
  <c r="G75" i="6"/>
  <c r="F18" i="14"/>
  <c r="C75" i="6"/>
  <c r="B18" i="14"/>
  <c r="H75" i="6"/>
  <c r="G18" i="14"/>
  <c r="D75" i="6"/>
  <c r="C18" i="14"/>
  <c r="O13" i="6"/>
  <c r="C14" i="26" s="1"/>
  <c r="K22" i="12"/>
  <c r="L112" i="7"/>
  <c r="O112"/>
  <c r="E107"/>
  <c r="O8" i="2"/>
  <c r="O18" s="1"/>
  <c r="Q8"/>
  <c r="Q18" s="1"/>
  <c r="P8"/>
  <c r="P18" s="1"/>
  <c r="R8"/>
  <c r="R18" s="1"/>
  <c r="F20"/>
  <c r="C10" i="6"/>
  <c r="H18" i="12" s="1"/>
  <c r="T12"/>
  <c r="O39" i="6"/>
  <c r="D17" i="26" s="1"/>
  <c r="Q238" i="7"/>
  <c r="Q237"/>
  <c r="Q240"/>
  <c r="Q239"/>
  <c r="Q236"/>
  <c r="Q235"/>
  <c r="Q232"/>
  <c r="N115"/>
  <c r="F115"/>
  <c r="H112"/>
  <c r="J105"/>
  <c r="G115"/>
  <c r="O105"/>
  <c r="Q228"/>
  <c r="Q231"/>
  <c r="Q229"/>
  <c r="L115"/>
  <c r="H115"/>
  <c r="N112"/>
  <c r="J112"/>
  <c r="F112"/>
  <c r="L105"/>
  <c r="H105"/>
  <c r="K115"/>
  <c r="M112"/>
  <c r="E112"/>
  <c r="K105"/>
  <c r="G112"/>
  <c r="M115"/>
  <c r="Q241"/>
  <c r="E115"/>
  <c r="I105"/>
  <c r="F161" i="8"/>
  <c r="E97" i="6" s="1"/>
  <c r="D20" i="15" s="1"/>
  <c r="N161" i="8"/>
  <c r="M97" i="6" s="1"/>
  <c r="L20" i="15" s="1"/>
  <c r="G161" i="8"/>
  <c r="F97" i="6" s="1"/>
  <c r="E20" i="15" s="1"/>
  <c r="K161" i="8"/>
  <c r="J97" i="6" s="1"/>
  <c r="I20" i="15" s="1"/>
  <c r="O119" i="8"/>
  <c r="O166"/>
  <c r="Q131" i="11"/>
  <c r="Q127"/>
  <c r="Q123"/>
  <c r="B180" i="5"/>
  <c r="B19" i="9"/>
  <c r="B24" i="5"/>
  <c r="Q30" i="11"/>
  <c r="E51"/>
  <c r="C5" i="6" s="1"/>
  <c r="F16" i="12" s="1"/>
  <c r="E220" i="11"/>
  <c r="Q220" s="1"/>
  <c r="Q196"/>
  <c r="E216"/>
  <c r="Q216" s="1"/>
  <c r="Q192"/>
  <c r="P189"/>
  <c r="P213" s="1"/>
  <c r="P155"/>
  <c r="L189"/>
  <c r="L213" s="1"/>
  <c r="L155"/>
  <c r="H189"/>
  <c r="H213" s="1"/>
  <c r="H155"/>
  <c r="E188"/>
  <c r="E154"/>
  <c r="Q154" s="1"/>
  <c r="Q130"/>
  <c r="N187"/>
  <c r="N211" s="1"/>
  <c r="N153"/>
  <c r="J187"/>
  <c r="J211" s="1"/>
  <c r="J153"/>
  <c r="F187"/>
  <c r="F211" s="1"/>
  <c r="F153"/>
  <c r="P185"/>
  <c r="P209" s="1"/>
  <c r="P151"/>
  <c r="L185"/>
  <c r="L209" s="1"/>
  <c r="L151"/>
  <c r="H185"/>
  <c r="H209" s="1"/>
  <c r="H151"/>
  <c r="E184"/>
  <c r="E150"/>
  <c r="Q150" s="1"/>
  <c r="Q126"/>
  <c r="N183"/>
  <c r="N207" s="1"/>
  <c r="N149"/>
  <c r="J149"/>
  <c r="J183"/>
  <c r="J207" s="1"/>
  <c r="F149"/>
  <c r="F183"/>
  <c r="F207" s="1"/>
  <c r="P147"/>
  <c r="P181"/>
  <c r="P205" s="1"/>
  <c r="L147"/>
  <c r="L181"/>
  <c r="L205" s="1"/>
  <c r="H147"/>
  <c r="H181"/>
  <c r="H205" s="1"/>
  <c r="E180"/>
  <c r="E146"/>
  <c r="Q122"/>
  <c r="E109"/>
  <c r="C28" i="6" s="1"/>
  <c r="R16" i="12" s="1"/>
  <c r="Q88" i="11"/>
  <c r="E221"/>
  <c r="Q221" s="1"/>
  <c r="Q197"/>
  <c r="E217"/>
  <c r="Q217" s="1"/>
  <c r="Q193"/>
  <c r="E213"/>
  <c r="E209"/>
  <c r="E205"/>
  <c r="N109"/>
  <c r="L28" i="6" s="1"/>
  <c r="J109" i="11"/>
  <c r="H28" i="6" s="1"/>
  <c r="F109" i="11"/>
  <c r="D28" i="6" s="1"/>
  <c r="Q49" i="11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M51"/>
  <c r="K5" i="6" s="1"/>
  <c r="I51" i="11"/>
  <c r="G5" i="6" s="1"/>
  <c r="Q162" i="11"/>
  <c r="Q15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M109"/>
  <c r="K28" i="6" s="1"/>
  <c r="I109" i="11"/>
  <c r="G28" i="6" s="1"/>
  <c r="N51" i="11"/>
  <c r="L5" i="6" s="1"/>
  <c r="J51" i="11"/>
  <c r="H5" i="6" s="1"/>
  <c r="F51" i="11"/>
  <c r="D5" i="6" s="1"/>
  <c r="Q165" i="11"/>
  <c r="Q161"/>
  <c r="Q157"/>
  <c r="O225"/>
  <c r="M87" i="6" s="1"/>
  <c r="M225" i="11"/>
  <c r="K87" i="6" s="1"/>
  <c r="K225" i="11"/>
  <c r="I87" i="6" s="1"/>
  <c r="I225" i="11"/>
  <c r="G87" i="6" s="1"/>
  <c r="G225" i="11"/>
  <c r="E87" i="6" s="1"/>
  <c r="E222" i="11"/>
  <c r="Q222" s="1"/>
  <c r="Q198"/>
  <c r="E218"/>
  <c r="Q218" s="1"/>
  <c r="Q194"/>
  <c r="E190"/>
  <c r="Q132"/>
  <c r="E156"/>
  <c r="Q156" s="1"/>
  <c r="N189"/>
  <c r="N213" s="1"/>
  <c r="N155"/>
  <c r="J189"/>
  <c r="J213" s="1"/>
  <c r="J155"/>
  <c r="F189"/>
  <c r="F213" s="1"/>
  <c r="F155"/>
  <c r="P187"/>
  <c r="P211" s="1"/>
  <c r="P153"/>
  <c r="L187"/>
  <c r="L211" s="1"/>
  <c r="L153"/>
  <c r="H187"/>
  <c r="H211" s="1"/>
  <c r="H153"/>
  <c r="Q153" s="1"/>
  <c r="E186"/>
  <c r="E152"/>
  <c r="Q152" s="1"/>
  <c r="Q128"/>
  <c r="N185"/>
  <c r="N209" s="1"/>
  <c r="N151"/>
  <c r="J185"/>
  <c r="J209" s="1"/>
  <c r="J151"/>
  <c r="F185"/>
  <c r="F209" s="1"/>
  <c r="F151"/>
  <c r="P183"/>
  <c r="P207" s="1"/>
  <c r="P149"/>
  <c r="L183"/>
  <c r="L207" s="1"/>
  <c r="L149"/>
  <c r="L167" s="1"/>
  <c r="J64" i="6" s="1"/>
  <c r="H149" i="11"/>
  <c r="H183"/>
  <c r="H207" s="1"/>
  <c r="H225" s="1"/>
  <c r="F87" i="6" s="1"/>
  <c r="E182" i="11"/>
  <c r="E148"/>
  <c r="Q148" s="1"/>
  <c r="Q124"/>
  <c r="N147"/>
  <c r="N167" s="1"/>
  <c r="L64" i="6" s="1"/>
  <c r="N181" i="11"/>
  <c r="N205" s="1"/>
  <c r="J147"/>
  <c r="J167" s="1"/>
  <c r="H64" i="6" s="1"/>
  <c r="J181" i="11"/>
  <c r="J205" s="1"/>
  <c r="F147"/>
  <c r="F167" s="1"/>
  <c r="D64" i="6" s="1"/>
  <c r="F181" i="11"/>
  <c r="F205" s="1"/>
  <c r="E223"/>
  <c r="Q223" s="1"/>
  <c r="Q199"/>
  <c r="E219"/>
  <c r="Q219" s="1"/>
  <c r="Q195"/>
  <c r="E215"/>
  <c r="Q215" s="1"/>
  <c r="Q191"/>
  <c r="E211"/>
  <c r="Q211" s="1"/>
  <c r="E207"/>
  <c r="P109"/>
  <c r="N28" i="6" s="1"/>
  <c r="L109" i="11"/>
  <c r="J28" i="6" s="1"/>
  <c r="H109" i="11"/>
  <c r="F28" i="6" s="1"/>
  <c r="O51" i="11"/>
  <c r="M5" i="6" s="1"/>
  <c r="K51" i="11"/>
  <c r="I5" i="6" s="1"/>
  <c r="G51" i="11"/>
  <c r="E5" i="6" s="1"/>
  <c r="Q164" i="11"/>
  <c r="Q160"/>
  <c r="O109"/>
  <c r="M28" i="6" s="1"/>
  <c r="K109" i="11"/>
  <c r="I28" i="6" s="1"/>
  <c r="G109" i="11"/>
  <c r="E28" i="6" s="1"/>
  <c r="P51" i="11"/>
  <c r="N5" i="6" s="1"/>
  <c r="L51" i="11"/>
  <c r="J5" i="6" s="1"/>
  <c r="H51" i="11"/>
  <c r="Q163"/>
  <c r="Q159"/>
  <c r="Q155"/>
  <c r="Q129"/>
  <c r="Q151"/>
  <c r="Q125"/>
  <c r="Q147"/>
  <c r="O167"/>
  <c r="M64" i="6" s="1"/>
  <c r="M167" i="11"/>
  <c r="K64" i="6" s="1"/>
  <c r="K167" i="11"/>
  <c r="I64" i="6" s="1"/>
  <c r="I167" i="11"/>
  <c r="G64" i="6" s="1"/>
  <c r="G167" i="11"/>
  <c r="E64" i="6" s="1"/>
  <c r="P167" i="11"/>
  <c r="N64" i="6" s="1"/>
  <c r="H167" i="11"/>
  <c r="F64" i="6" s="1"/>
  <c r="B24" i="10"/>
  <c r="F163" i="8"/>
  <c r="L165"/>
  <c r="I164"/>
  <c r="I117"/>
  <c r="F116"/>
  <c r="L118"/>
  <c r="F69"/>
  <c r="O72"/>
  <c r="I70"/>
  <c r="L71"/>
  <c r="E20"/>
  <c r="D15" i="6" s="1"/>
  <c r="I20" i="12" s="1"/>
  <c r="D20" i="8"/>
  <c r="C15" i="6" s="1"/>
  <c r="H20" i="12" s="1"/>
  <c r="H20" i="8"/>
  <c r="G15" i="6" s="1"/>
  <c r="L20" i="8"/>
  <c r="K15" i="6" s="1"/>
  <c r="G20" i="8"/>
  <c r="F15" i="6" s="1"/>
  <c r="I20" i="8"/>
  <c r="H15" i="6" s="1"/>
  <c r="M20" i="8"/>
  <c r="L15" i="6" s="1"/>
  <c r="F20" i="8"/>
  <c r="E15" i="6" s="1"/>
  <c r="J20" i="12" s="1"/>
  <c r="J20" i="8"/>
  <c r="I15" i="6" s="1"/>
  <c r="N20" i="8"/>
  <c r="M15" i="6" s="1"/>
  <c r="F21" i="3"/>
  <c r="F24" s="1"/>
  <c r="R26" s="1"/>
  <c r="Q245" i="7"/>
  <c r="Q244"/>
  <c r="P34"/>
  <c r="C108"/>
  <c r="F34"/>
  <c r="P36"/>
  <c r="E36"/>
  <c r="C110"/>
  <c r="F36"/>
  <c r="G36"/>
  <c r="P42"/>
  <c r="C116"/>
  <c r="E42"/>
  <c r="F42"/>
  <c r="G42"/>
  <c r="P44"/>
  <c r="E44"/>
  <c r="C118"/>
  <c r="F44"/>
  <c r="G44"/>
  <c r="P46"/>
  <c r="C120"/>
  <c r="E46"/>
  <c r="G35"/>
  <c r="C109"/>
  <c r="P109" s="1"/>
  <c r="G37"/>
  <c r="C111"/>
  <c r="P40"/>
  <c r="F40"/>
  <c r="G40"/>
  <c r="C114"/>
  <c r="E40"/>
  <c r="G43"/>
  <c r="C117"/>
  <c r="H43"/>
  <c r="G45"/>
  <c r="C119"/>
  <c r="G47"/>
  <c r="C121"/>
  <c r="H47"/>
  <c r="G49"/>
  <c r="C123"/>
  <c r="O34"/>
  <c r="O42"/>
  <c r="O46"/>
  <c r="N34"/>
  <c r="N42"/>
  <c r="N46"/>
  <c r="M34"/>
  <c r="M42"/>
  <c r="M46"/>
  <c r="L34"/>
  <c r="L42"/>
  <c r="L46"/>
  <c r="K34"/>
  <c r="K42"/>
  <c r="K46"/>
  <c r="J34"/>
  <c r="J42"/>
  <c r="J46"/>
  <c r="I34"/>
  <c r="I42"/>
  <c r="I46"/>
  <c r="H34"/>
  <c r="H42"/>
  <c r="H46"/>
  <c r="F37"/>
  <c r="F45"/>
  <c r="F49"/>
  <c r="E35"/>
  <c r="E39"/>
  <c r="E43"/>
  <c r="E47"/>
  <c r="P35"/>
  <c r="P39"/>
  <c r="P43"/>
  <c r="P47"/>
  <c r="O35"/>
  <c r="O39"/>
  <c r="O43"/>
  <c r="O47"/>
  <c r="N35"/>
  <c r="N39"/>
  <c r="N43"/>
  <c r="N47"/>
  <c r="M35"/>
  <c r="M39"/>
  <c r="M43"/>
  <c r="M47"/>
  <c r="L35"/>
  <c r="L39"/>
  <c r="L43"/>
  <c r="L47"/>
  <c r="K35"/>
  <c r="K39"/>
  <c r="K43"/>
  <c r="K47"/>
  <c r="J35"/>
  <c r="J39"/>
  <c r="J43"/>
  <c r="J47"/>
  <c r="I35"/>
  <c r="I43"/>
  <c r="I47"/>
  <c r="H35"/>
  <c r="H49"/>
  <c r="G34"/>
  <c r="G39"/>
  <c r="C113"/>
  <c r="E113" s="1"/>
  <c r="H39"/>
  <c r="P48"/>
  <c r="F48"/>
  <c r="G48"/>
  <c r="C122"/>
  <c r="E48"/>
  <c r="O36"/>
  <c r="O40"/>
  <c r="O44"/>
  <c r="O48"/>
  <c r="N36"/>
  <c r="N40"/>
  <c r="N44"/>
  <c r="N48"/>
  <c r="M36"/>
  <c r="M40"/>
  <c r="M44"/>
  <c r="M48"/>
  <c r="L36"/>
  <c r="L40"/>
  <c r="L44"/>
  <c r="L48"/>
  <c r="K36"/>
  <c r="K40"/>
  <c r="K44"/>
  <c r="K48"/>
  <c r="J36"/>
  <c r="J40"/>
  <c r="J44"/>
  <c r="J48"/>
  <c r="I36"/>
  <c r="I40"/>
  <c r="I44"/>
  <c r="I48"/>
  <c r="H36"/>
  <c r="H40"/>
  <c r="H44"/>
  <c r="H48"/>
  <c r="F35"/>
  <c r="F39"/>
  <c r="F43"/>
  <c r="F47"/>
  <c r="E37"/>
  <c r="E45"/>
  <c r="E49"/>
  <c r="P37"/>
  <c r="P45"/>
  <c r="P49"/>
  <c r="O37"/>
  <c r="O45"/>
  <c r="O49"/>
  <c r="N37"/>
  <c r="N45"/>
  <c r="N49"/>
  <c r="M37"/>
  <c r="M45"/>
  <c r="M49"/>
  <c r="L37"/>
  <c r="L45"/>
  <c r="L49"/>
  <c r="K37"/>
  <c r="K45"/>
  <c r="K49"/>
  <c r="J37"/>
  <c r="J45"/>
  <c r="J49"/>
  <c r="I37"/>
  <c r="I45"/>
  <c r="I49"/>
  <c r="H37"/>
  <c r="H45"/>
  <c r="G46"/>
  <c r="F46"/>
  <c r="E34"/>
  <c r="P105"/>
  <c r="C179"/>
  <c r="P106"/>
  <c r="Q106" s="1"/>
  <c r="C180"/>
  <c r="P107"/>
  <c r="C181"/>
  <c r="P115"/>
  <c r="C189"/>
  <c r="P112"/>
  <c r="C186"/>
  <c r="P104"/>
  <c r="Q104" s="1"/>
  <c r="C178"/>
  <c r="Q247"/>
  <c r="Q243"/>
  <c r="Q246"/>
  <c r="Q242"/>
  <c r="M105"/>
  <c r="Q105" s="1"/>
  <c r="E109"/>
  <c r="Q32"/>
  <c r="Q33"/>
  <c r="Q41"/>
  <c r="Q38"/>
  <c r="Q30"/>
  <c r="Q107"/>
  <c r="Q112"/>
  <c r="Q31"/>
  <c r="J6" i="1"/>
  <c r="J10"/>
  <c r="J14"/>
  <c r="J4"/>
  <c r="J8"/>
  <c r="J12"/>
  <c r="N65" i="6" l="1"/>
  <c r="K17" i="14" s="1"/>
  <c r="K16"/>
  <c r="G65" i="6"/>
  <c r="D17" i="14" s="1"/>
  <c r="D16"/>
  <c r="K65" i="6"/>
  <c r="H17" i="14" s="1"/>
  <c r="H16"/>
  <c r="J6" i="6"/>
  <c r="M17" i="12" s="1"/>
  <c r="M16"/>
  <c r="E29" i="6"/>
  <c r="B17" i="13" s="1"/>
  <c r="B16"/>
  <c r="M29" i="6"/>
  <c r="J17" i="13" s="1"/>
  <c r="J16"/>
  <c r="I6" i="6"/>
  <c r="L17" i="12" s="1"/>
  <c r="L16"/>
  <c r="F29" i="6"/>
  <c r="C17" i="13" s="1"/>
  <c r="C16"/>
  <c r="N29" i="6"/>
  <c r="K17" i="13" s="1"/>
  <c r="K16"/>
  <c r="D65" i="6"/>
  <c r="M17" i="13" s="1"/>
  <c r="M16"/>
  <c r="H65" i="6"/>
  <c r="E17" i="14" s="1"/>
  <c r="E16"/>
  <c r="L65" i="6"/>
  <c r="I17" i="14" s="1"/>
  <c r="I16"/>
  <c r="F88" i="6"/>
  <c r="C17" i="15" s="1"/>
  <c r="C16"/>
  <c r="J65" i="6"/>
  <c r="G17" i="14" s="1"/>
  <c r="G16"/>
  <c r="E88" i="6"/>
  <c r="B17" i="15" s="1"/>
  <c r="B16"/>
  <c r="I88" i="6"/>
  <c r="F17" i="15" s="1"/>
  <c r="F16"/>
  <c r="M88" i="6"/>
  <c r="J17" i="15" s="1"/>
  <c r="J16"/>
  <c r="D6" i="6"/>
  <c r="G17" i="12" s="1"/>
  <c r="G16"/>
  <c r="L6" i="6"/>
  <c r="O17" i="12" s="1"/>
  <c r="O16"/>
  <c r="K29" i="6"/>
  <c r="H17" i="13" s="1"/>
  <c r="H16"/>
  <c r="G6" i="6"/>
  <c r="J17" i="12" s="1"/>
  <c r="J16"/>
  <c r="H29" i="6"/>
  <c r="E17" i="13" s="1"/>
  <c r="E16"/>
  <c r="F65" i="6"/>
  <c r="C17" i="14" s="1"/>
  <c r="C16"/>
  <c r="E65" i="6"/>
  <c r="B17" i="14" s="1"/>
  <c r="B16"/>
  <c r="I65" i="6"/>
  <c r="F17" i="14" s="1"/>
  <c r="F16"/>
  <c r="M65" i="6"/>
  <c r="J17" i="14" s="1"/>
  <c r="J16"/>
  <c r="N6" i="6"/>
  <c r="Q17" i="12" s="1"/>
  <c r="Q16"/>
  <c r="I29" i="6"/>
  <c r="F17" i="13" s="1"/>
  <c r="F16"/>
  <c r="E6" i="6"/>
  <c r="H17" i="12" s="1"/>
  <c r="H16"/>
  <c r="M6" i="6"/>
  <c r="P17" i="12" s="1"/>
  <c r="P16"/>
  <c r="J29" i="6"/>
  <c r="G17" i="13" s="1"/>
  <c r="G16"/>
  <c r="G88" i="6"/>
  <c r="D17" i="15" s="1"/>
  <c r="D16"/>
  <c r="K88" i="6"/>
  <c r="H17" i="15" s="1"/>
  <c r="H16"/>
  <c r="H6" i="6"/>
  <c r="K17" i="12" s="1"/>
  <c r="K16"/>
  <c r="G29" i="6"/>
  <c r="D17" i="13" s="1"/>
  <c r="D16"/>
  <c r="K6" i="6"/>
  <c r="N17" i="12" s="1"/>
  <c r="N16"/>
  <c r="D29" i="6"/>
  <c r="S17" i="12" s="1"/>
  <c r="S16"/>
  <c r="L29" i="6"/>
  <c r="I17" i="13" s="1"/>
  <c r="I16"/>
  <c r="O97" i="6"/>
  <c r="F16" i="26" s="1"/>
  <c r="N20" i="15"/>
  <c r="I16" i="6"/>
  <c r="N20" i="12"/>
  <c r="L16" i="6"/>
  <c r="Q20" i="12"/>
  <c r="F16" i="6"/>
  <c r="K20" i="12"/>
  <c r="G16" i="6"/>
  <c r="L20" i="12"/>
  <c r="M16" i="6"/>
  <c r="R20" i="12"/>
  <c r="H16" i="6"/>
  <c r="M20" i="12"/>
  <c r="K16" i="6"/>
  <c r="P20" i="12"/>
  <c r="T20"/>
  <c r="E18" i="14"/>
  <c r="N18" s="1"/>
  <c r="O69" i="6"/>
  <c r="E11" i="26" s="1"/>
  <c r="O75" i="6"/>
  <c r="E17" i="26" s="1"/>
  <c r="N18" i="13"/>
  <c r="T22" i="12"/>
  <c r="C29" i="6"/>
  <c r="O28"/>
  <c r="D6" i="26" s="1"/>
  <c r="H92" i="6"/>
  <c r="F92"/>
  <c r="G92"/>
  <c r="D92"/>
  <c r="E92"/>
  <c r="C92"/>
  <c r="B18" i="15" s="1"/>
  <c r="R20" i="2"/>
  <c r="R22" s="1"/>
  <c r="N92" i="6"/>
  <c r="M92"/>
  <c r="L92"/>
  <c r="J92"/>
  <c r="I92"/>
  <c r="K92"/>
  <c r="D10"/>
  <c r="I18" i="12" s="1"/>
  <c r="E10" i="6"/>
  <c r="D16"/>
  <c r="I51" i="7"/>
  <c r="G4" i="6" s="1"/>
  <c r="Q37" i="7"/>
  <c r="F51"/>
  <c r="D4" i="6" s="1"/>
  <c r="I8" i="12" s="1"/>
  <c r="M51" i="7"/>
  <c r="K4" i="6" s="1"/>
  <c r="Q43" i="7"/>
  <c r="Q45"/>
  <c r="Q42"/>
  <c r="Q115"/>
  <c r="E51"/>
  <c r="C4" i="6" s="1"/>
  <c r="H8" i="12" s="1"/>
  <c r="J51" i="7"/>
  <c r="H4" i="6" s="1"/>
  <c r="N51" i="7"/>
  <c r="L4" i="6" s="1"/>
  <c r="Q8" i="12" s="1"/>
  <c r="G51" i="7"/>
  <c r="E4" i="6" s="1"/>
  <c r="J8" i="12" s="1"/>
  <c r="Q35" i="7"/>
  <c r="K51"/>
  <c r="I4" i="6" s="1"/>
  <c r="O51" i="7"/>
  <c r="M4" i="6" s="1"/>
  <c r="R8" i="12" s="1"/>
  <c r="Q44" i="7"/>
  <c r="Q36"/>
  <c r="Q48"/>
  <c r="Q46"/>
  <c r="M113"/>
  <c r="M113" i="11"/>
  <c r="Q183"/>
  <c r="Q187"/>
  <c r="F225"/>
  <c r="D87" i="6" s="1"/>
  <c r="Q149" i="11"/>
  <c r="L225"/>
  <c r="P225"/>
  <c r="N87" i="6" s="1"/>
  <c r="C6"/>
  <c r="F17" i="12" s="1"/>
  <c r="F25" s="1"/>
  <c r="F27" s="1"/>
  <c r="G5" s="1"/>
  <c r="L51" i="7"/>
  <c r="J4" i="6" s="1"/>
  <c r="Q47" i="7"/>
  <c r="O15" i="6"/>
  <c r="C16" i="26" s="1"/>
  <c r="C16" i="6"/>
  <c r="Q40" i="7"/>
  <c r="H51"/>
  <c r="F4" i="6" s="1"/>
  <c r="K8" i="12" s="1"/>
  <c r="Q34" i="7"/>
  <c r="N225" i="11"/>
  <c r="L87" i="6" s="1"/>
  <c r="J225" i="11"/>
  <c r="H87" i="6" s="1"/>
  <c r="J112" i="11"/>
  <c r="Q39" i="7"/>
  <c r="Q49"/>
  <c r="P51"/>
  <c r="N4" i="6" s="1"/>
  <c r="J54" i="11"/>
  <c r="F5" i="6"/>
  <c r="E7"/>
  <c r="E9" s="1"/>
  <c r="M7"/>
  <c r="M9" s="1"/>
  <c r="D7"/>
  <c r="D9" s="1"/>
  <c r="C7"/>
  <c r="L7"/>
  <c r="L9" s="1"/>
  <c r="P113" i="7"/>
  <c r="Q207" i="11"/>
  <c r="J170"/>
  <c r="J228"/>
  <c r="E210"/>
  <c r="Q210" s="1"/>
  <c r="Q186"/>
  <c r="E204"/>
  <c r="Q180"/>
  <c r="E212"/>
  <c r="Q212" s="1"/>
  <c r="Q188"/>
  <c r="M55"/>
  <c r="P56"/>
  <c r="Q181"/>
  <c r="Q185"/>
  <c r="Q189"/>
  <c r="E206"/>
  <c r="Q206" s="1"/>
  <c r="Q182"/>
  <c r="E214"/>
  <c r="Q214" s="1"/>
  <c r="Q190"/>
  <c r="E167"/>
  <c r="Q146"/>
  <c r="E208"/>
  <c r="Q208" s="1"/>
  <c r="Q184"/>
  <c r="P172"/>
  <c r="M171"/>
  <c r="P114"/>
  <c r="Q205"/>
  <c r="Q209"/>
  <c r="Q213"/>
  <c r="G111"/>
  <c r="G53"/>
  <c r="C168" i="8"/>
  <c r="C121"/>
  <c r="C74"/>
  <c r="L24"/>
  <c r="O25"/>
  <c r="I23"/>
  <c r="F22"/>
  <c r="C260" i="7"/>
  <c r="G186"/>
  <c r="K186"/>
  <c r="O186"/>
  <c r="F186"/>
  <c r="J186"/>
  <c r="N186"/>
  <c r="E186"/>
  <c r="I186"/>
  <c r="M186"/>
  <c r="P186"/>
  <c r="H186"/>
  <c r="L186"/>
  <c r="C263"/>
  <c r="G189"/>
  <c r="K189"/>
  <c r="O189"/>
  <c r="H189"/>
  <c r="L189"/>
  <c r="P189"/>
  <c r="E189"/>
  <c r="I189"/>
  <c r="M189"/>
  <c r="F189"/>
  <c r="J189"/>
  <c r="N189"/>
  <c r="C255"/>
  <c r="G181"/>
  <c r="K181"/>
  <c r="O181"/>
  <c r="H181"/>
  <c r="L181"/>
  <c r="P181"/>
  <c r="E181"/>
  <c r="I181"/>
  <c r="M181"/>
  <c r="F181"/>
  <c r="J181"/>
  <c r="N181"/>
  <c r="C254"/>
  <c r="G180"/>
  <c r="K180"/>
  <c r="O180"/>
  <c r="L180"/>
  <c r="J180"/>
  <c r="P180"/>
  <c r="F180"/>
  <c r="E180"/>
  <c r="I180"/>
  <c r="M180"/>
  <c r="H180"/>
  <c r="N180"/>
  <c r="C253"/>
  <c r="G179"/>
  <c r="K179"/>
  <c r="O179"/>
  <c r="H179"/>
  <c r="L179"/>
  <c r="P179"/>
  <c r="E179"/>
  <c r="I179"/>
  <c r="M179"/>
  <c r="F179"/>
  <c r="J179"/>
  <c r="N179"/>
  <c r="C187"/>
  <c r="I113"/>
  <c r="G113"/>
  <c r="O113"/>
  <c r="H113"/>
  <c r="L113"/>
  <c r="K113"/>
  <c r="F113"/>
  <c r="J113"/>
  <c r="N113"/>
  <c r="O121"/>
  <c r="C195"/>
  <c r="H121"/>
  <c r="L121"/>
  <c r="P121"/>
  <c r="E121"/>
  <c r="I121"/>
  <c r="M121"/>
  <c r="F121"/>
  <c r="J121"/>
  <c r="N121"/>
  <c r="G121"/>
  <c r="K121"/>
  <c r="O119"/>
  <c r="C193"/>
  <c r="H119"/>
  <c r="L119"/>
  <c r="P119"/>
  <c r="E119"/>
  <c r="I119"/>
  <c r="M119"/>
  <c r="F119"/>
  <c r="J119"/>
  <c r="N119"/>
  <c r="G119"/>
  <c r="K119"/>
  <c r="P114"/>
  <c r="C188"/>
  <c r="K114"/>
  <c r="I114"/>
  <c r="F114"/>
  <c r="J114"/>
  <c r="N114"/>
  <c r="G114"/>
  <c r="O114"/>
  <c r="E114"/>
  <c r="M114"/>
  <c r="H114"/>
  <c r="L114"/>
  <c r="P111"/>
  <c r="C185"/>
  <c r="I111"/>
  <c r="E111"/>
  <c r="G111"/>
  <c r="O111"/>
  <c r="H111"/>
  <c r="L111"/>
  <c r="M111"/>
  <c r="K111"/>
  <c r="F111"/>
  <c r="J111"/>
  <c r="N111"/>
  <c r="C183"/>
  <c r="M109"/>
  <c r="I109"/>
  <c r="G109"/>
  <c r="O109"/>
  <c r="H109"/>
  <c r="L109"/>
  <c r="K109"/>
  <c r="F109"/>
  <c r="J109"/>
  <c r="N109"/>
  <c r="O122"/>
  <c r="C196"/>
  <c r="H122"/>
  <c r="L122"/>
  <c r="P122"/>
  <c r="G122"/>
  <c r="K122"/>
  <c r="F122"/>
  <c r="J122"/>
  <c r="N122"/>
  <c r="E122"/>
  <c r="I122"/>
  <c r="M122"/>
  <c r="O123"/>
  <c r="C197"/>
  <c r="H123"/>
  <c r="L123"/>
  <c r="P123"/>
  <c r="E123"/>
  <c r="I123"/>
  <c r="M123"/>
  <c r="F123"/>
  <c r="J123"/>
  <c r="N123"/>
  <c r="G123"/>
  <c r="K123"/>
  <c r="O117"/>
  <c r="C191"/>
  <c r="E117"/>
  <c r="H117"/>
  <c r="L117"/>
  <c r="P117"/>
  <c r="I117"/>
  <c r="M117"/>
  <c r="F117"/>
  <c r="J117"/>
  <c r="N117"/>
  <c r="G117"/>
  <c r="K117"/>
  <c r="O120"/>
  <c r="C194"/>
  <c r="H120"/>
  <c r="L120"/>
  <c r="P120"/>
  <c r="G120"/>
  <c r="K120"/>
  <c r="F120"/>
  <c r="J120"/>
  <c r="N120"/>
  <c r="E120"/>
  <c r="I120"/>
  <c r="M120"/>
  <c r="O118"/>
  <c r="C192"/>
  <c r="H118"/>
  <c r="L118"/>
  <c r="P118"/>
  <c r="G118"/>
  <c r="K118"/>
  <c r="F118"/>
  <c r="J118"/>
  <c r="N118"/>
  <c r="E118"/>
  <c r="I118"/>
  <c r="M118"/>
  <c r="P116"/>
  <c r="C190"/>
  <c r="G116"/>
  <c r="O116"/>
  <c r="I116"/>
  <c r="F116"/>
  <c r="J116"/>
  <c r="N116"/>
  <c r="K116"/>
  <c r="E116"/>
  <c r="M116"/>
  <c r="H116"/>
  <c r="L116"/>
  <c r="P110"/>
  <c r="C184"/>
  <c r="K110"/>
  <c r="I110"/>
  <c r="F110"/>
  <c r="J110"/>
  <c r="N110"/>
  <c r="G110"/>
  <c r="O110"/>
  <c r="E110"/>
  <c r="M110"/>
  <c r="H110"/>
  <c r="L110"/>
  <c r="P108"/>
  <c r="C182"/>
  <c r="G108"/>
  <c r="O108"/>
  <c r="I108"/>
  <c r="F108"/>
  <c r="J108"/>
  <c r="J125" s="1"/>
  <c r="H27" i="6" s="1"/>
  <c r="N108" i="7"/>
  <c r="K108"/>
  <c r="E108"/>
  <c r="M108"/>
  <c r="H108"/>
  <c r="L108"/>
  <c r="C252"/>
  <c r="G178"/>
  <c r="K178"/>
  <c r="O178"/>
  <c r="H178"/>
  <c r="J178"/>
  <c r="E178"/>
  <c r="I178"/>
  <c r="M178"/>
  <c r="P178"/>
  <c r="N178"/>
  <c r="F178"/>
  <c r="L178"/>
  <c r="P56"/>
  <c r="G53"/>
  <c r="J16" i="1"/>
  <c r="F6" i="6" l="1"/>
  <c r="I17" i="12" s="1"/>
  <c r="I16"/>
  <c r="T16" s="1"/>
  <c r="N7" i="6"/>
  <c r="N9" s="1"/>
  <c r="S8" i="12"/>
  <c r="H88" i="6"/>
  <c r="E17" i="15" s="1"/>
  <c r="E16"/>
  <c r="J7" i="6"/>
  <c r="J9" s="1"/>
  <c r="O8" i="12"/>
  <c r="N88" i="6"/>
  <c r="K17" i="15" s="1"/>
  <c r="K16"/>
  <c r="R10" i="12"/>
  <c r="R9"/>
  <c r="R11"/>
  <c r="Q9"/>
  <c r="Q11"/>
  <c r="Q10"/>
  <c r="H10"/>
  <c r="H11"/>
  <c r="H9"/>
  <c r="I9"/>
  <c r="I13" s="1"/>
  <c r="I11"/>
  <c r="I10"/>
  <c r="G7" i="6"/>
  <c r="G9" s="1"/>
  <c r="L8" i="12"/>
  <c r="O29" i="6"/>
  <c r="D7" i="26" s="1"/>
  <c r="R17" i="12"/>
  <c r="B10" i="16" s="1"/>
  <c r="H30" i="6"/>
  <c r="G8" i="13"/>
  <c r="L88" i="6"/>
  <c r="I17" i="15" s="1"/>
  <c r="I16"/>
  <c r="K9" i="12"/>
  <c r="K13" s="1"/>
  <c r="K10"/>
  <c r="K11"/>
  <c r="D88" i="6"/>
  <c r="M17" i="14" s="1"/>
  <c r="M16"/>
  <c r="I7" i="6"/>
  <c r="I9" s="1"/>
  <c r="N8" i="12"/>
  <c r="J10"/>
  <c r="J9"/>
  <c r="J13" s="1"/>
  <c r="J11"/>
  <c r="H7" i="6"/>
  <c r="H9" s="1"/>
  <c r="M8" i="12"/>
  <c r="K7" i="6"/>
  <c r="K9" s="1"/>
  <c r="P8" i="12"/>
  <c r="T17"/>
  <c r="G25"/>
  <c r="G27" s="1"/>
  <c r="H5" s="1"/>
  <c r="H32" i="6"/>
  <c r="H40" s="1"/>
  <c r="H41" s="1"/>
  <c r="G24" i="13" s="1"/>
  <c r="G25" s="1"/>
  <c r="O10" i="6"/>
  <c r="C11" i="26" s="1"/>
  <c r="E16" i="6"/>
  <c r="J18" i="12"/>
  <c r="I98" i="6"/>
  <c r="H18" i="15"/>
  <c r="L98" i="6"/>
  <c r="K18" i="15"/>
  <c r="N98" i="6"/>
  <c r="M18" i="15"/>
  <c r="D98" i="6"/>
  <c r="C18" i="15"/>
  <c r="F98" i="6"/>
  <c r="E18" i="15"/>
  <c r="H43" i="6"/>
  <c r="K98"/>
  <c r="J18" i="15"/>
  <c r="J98" i="6"/>
  <c r="I18" i="15"/>
  <c r="M98" i="6"/>
  <c r="L18" i="15"/>
  <c r="E98" i="6"/>
  <c r="D18" i="15"/>
  <c r="G98" i="6"/>
  <c r="F18" i="15"/>
  <c r="H98" i="6"/>
  <c r="G18" i="15"/>
  <c r="T18" i="12"/>
  <c r="G169" i="11"/>
  <c r="C64" i="6"/>
  <c r="L16" i="13" s="1"/>
  <c r="M229" i="11"/>
  <c r="J87" i="6"/>
  <c r="O92"/>
  <c r="F11" i="26" s="1"/>
  <c r="C98" i="6"/>
  <c r="J54" i="7"/>
  <c r="I125"/>
  <c r="G27" i="6" s="1"/>
  <c r="E17"/>
  <c r="D17"/>
  <c r="N17"/>
  <c r="P230" i="11"/>
  <c r="M17" i="6"/>
  <c r="L17"/>
  <c r="K17"/>
  <c r="J17"/>
  <c r="I17"/>
  <c r="C116" i="11"/>
  <c r="H17" i="6"/>
  <c r="G17"/>
  <c r="O4"/>
  <c r="C5" i="26" s="1"/>
  <c r="B4" i="28" s="1"/>
  <c r="M55" i="7"/>
  <c r="C58" s="1"/>
  <c r="O6" i="6"/>
  <c r="C7" i="26" s="1"/>
  <c r="C9" i="6"/>
  <c r="C17" s="1"/>
  <c r="C18" s="1"/>
  <c r="O5"/>
  <c r="O16"/>
  <c r="C17" i="26" s="1"/>
  <c r="F7" i="6"/>
  <c r="F9" s="1"/>
  <c r="C58" i="11"/>
  <c r="Q204"/>
  <c r="E225"/>
  <c r="C174"/>
  <c r="C27" i="8"/>
  <c r="L125" i="7"/>
  <c r="J27" i="6" s="1"/>
  <c r="M125" i="7"/>
  <c r="K27" i="6" s="1"/>
  <c r="K125" i="7"/>
  <c r="I27" i="6" s="1"/>
  <c r="G125" i="7"/>
  <c r="E27" i="6" s="1"/>
  <c r="P125" i="7"/>
  <c r="N27" i="6" s="1"/>
  <c r="Q110" i="7"/>
  <c r="E125"/>
  <c r="C27" i="6" s="1"/>
  <c r="B8" i="13" s="1"/>
  <c r="Q108" i="7"/>
  <c r="C256"/>
  <c r="G182"/>
  <c r="K182"/>
  <c r="O182"/>
  <c r="H182"/>
  <c r="L182"/>
  <c r="E182"/>
  <c r="I182"/>
  <c r="M182"/>
  <c r="N182"/>
  <c r="P182"/>
  <c r="F182"/>
  <c r="J182"/>
  <c r="C264"/>
  <c r="G190"/>
  <c r="K190"/>
  <c r="F190"/>
  <c r="J190"/>
  <c r="N190"/>
  <c r="O190"/>
  <c r="E190"/>
  <c r="I190"/>
  <c r="M190"/>
  <c r="P190"/>
  <c r="H190"/>
  <c r="L190"/>
  <c r="C268"/>
  <c r="E194"/>
  <c r="I194"/>
  <c r="M194"/>
  <c r="F194"/>
  <c r="J194"/>
  <c r="N194"/>
  <c r="G194"/>
  <c r="K194"/>
  <c r="O194"/>
  <c r="P194"/>
  <c r="H194"/>
  <c r="L194"/>
  <c r="C271"/>
  <c r="P197"/>
  <c r="O197"/>
  <c r="F197"/>
  <c r="J197"/>
  <c r="N197"/>
  <c r="E197"/>
  <c r="I197"/>
  <c r="M197"/>
  <c r="H197"/>
  <c r="L197"/>
  <c r="G197"/>
  <c r="K197"/>
  <c r="C262"/>
  <c r="G188"/>
  <c r="K188"/>
  <c r="O188"/>
  <c r="P188"/>
  <c r="H188"/>
  <c r="L188"/>
  <c r="E188"/>
  <c r="I188"/>
  <c r="M188"/>
  <c r="F188"/>
  <c r="J188"/>
  <c r="N188"/>
  <c r="C269"/>
  <c r="H195"/>
  <c r="L195"/>
  <c r="G195"/>
  <c r="K195"/>
  <c r="P195"/>
  <c r="O195"/>
  <c r="F195"/>
  <c r="J195"/>
  <c r="N195"/>
  <c r="E195"/>
  <c r="I195"/>
  <c r="M195"/>
  <c r="O253"/>
  <c r="G253"/>
  <c r="J253"/>
  <c r="M253"/>
  <c r="E253"/>
  <c r="P253"/>
  <c r="H253"/>
  <c r="K253"/>
  <c r="N253"/>
  <c r="F253"/>
  <c r="I253"/>
  <c r="L253"/>
  <c r="O255"/>
  <c r="G255"/>
  <c r="N255"/>
  <c r="F255"/>
  <c r="M255"/>
  <c r="E255"/>
  <c r="L255"/>
  <c r="K255"/>
  <c r="J255"/>
  <c r="I255"/>
  <c r="P255"/>
  <c r="H255"/>
  <c r="H260"/>
  <c r="L260"/>
  <c r="P260"/>
  <c r="F260"/>
  <c r="J260"/>
  <c r="N260"/>
  <c r="K260"/>
  <c r="I260"/>
  <c r="O260"/>
  <c r="G260"/>
  <c r="M260"/>
  <c r="E260"/>
  <c r="H125"/>
  <c r="N125"/>
  <c r="L27" i="6" s="1"/>
  <c r="F125" i="7"/>
  <c r="D27" i="6" s="1"/>
  <c r="O125" i="7"/>
  <c r="M27" i="6" s="1"/>
  <c r="Q116" i="7"/>
  <c r="Q118"/>
  <c r="Q117"/>
  <c r="Q123"/>
  <c r="Q122"/>
  <c r="Q114"/>
  <c r="Q121"/>
  <c r="Q113"/>
  <c r="Q189"/>
  <c r="C258"/>
  <c r="G184"/>
  <c r="K184"/>
  <c r="O184"/>
  <c r="P184"/>
  <c r="H184"/>
  <c r="L184"/>
  <c r="E184"/>
  <c r="I184"/>
  <c r="M184"/>
  <c r="F184"/>
  <c r="J184"/>
  <c r="N184"/>
  <c r="C266"/>
  <c r="O192"/>
  <c r="G192"/>
  <c r="K192"/>
  <c r="P192"/>
  <c r="H192"/>
  <c r="L192"/>
  <c r="E192"/>
  <c r="I192"/>
  <c r="M192"/>
  <c r="F192"/>
  <c r="J192"/>
  <c r="N192"/>
  <c r="C265"/>
  <c r="F191"/>
  <c r="J191"/>
  <c r="N191"/>
  <c r="E191"/>
  <c r="I191"/>
  <c r="M191"/>
  <c r="P191"/>
  <c r="O191"/>
  <c r="H191"/>
  <c r="L191"/>
  <c r="G191"/>
  <c r="K191"/>
  <c r="C270"/>
  <c r="G196"/>
  <c r="K196"/>
  <c r="O196"/>
  <c r="P196"/>
  <c r="H196"/>
  <c r="L196"/>
  <c r="E196"/>
  <c r="I196"/>
  <c r="M196"/>
  <c r="F196"/>
  <c r="J196"/>
  <c r="N196"/>
  <c r="C257"/>
  <c r="G183"/>
  <c r="K183"/>
  <c r="O183"/>
  <c r="H183"/>
  <c r="L183"/>
  <c r="P183"/>
  <c r="E183"/>
  <c r="I183"/>
  <c r="M183"/>
  <c r="F183"/>
  <c r="J183"/>
  <c r="N183"/>
  <c r="C259"/>
  <c r="G185"/>
  <c r="K185"/>
  <c r="O185"/>
  <c r="H185"/>
  <c r="L185"/>
  <c r="P185"/>
  <c r="E185"/>
  <c r="I185"/>
  <c r="M185"/>
  <c r="F185"/>
  <c r="J185"/>
  <c r="N185"/>
  <c r="C267"/>
  <c r="P193"/>
  <c r="O193"/>
  <c r="F193"/>
  <c r="J193"/>
  <c r="N193"/>
  <c r="E193"/>
  <c r="I193"/>
  <c r="M193"/>
  <c r="H193"/>
  <c r="L193"/>
  <c r="G193"/>
  <c r="K193"/>
  <c r="C261"/>
  <c r="G187"/>
  <c r="K187"/>
  <c r="O187"/>
  <c r="H187"/>
  <c r="L187"/>
  <c r="P187"/>
  <c r="E187"/>
  <c r="I187"/>
  <c r="M187"/>
  <c r="F187"/>
  <c r="J187"/>
  <c r="N187"/>
  <c r="H254"/>
  <c r="L254"/>
  <c r="P254"/>
  <c r="F254"/>
  <c r="J254"/>
  <c r="N254"/>
  <c r="K254"/>
  <c r="I254"/>
  <c r="O254"/>
  <c r="G254"/>
  <c r="M254"/>
  <c r="E254"/>
  <c r="O263"/>
  <c r="G263"/>
  <c r="L263"/>
  <c r="M263"/>
  <c r="E263"/>
  <c r="J263"/>
  <c r="K263"/>
  <c r="P263"/>
  <c r="H263"/>
  <c r="I263"/>
  <c r="N263"/>
  <c r="F263"/>
  <c r="Q120"/>
  <c r="Q109"/>
  <c r="Q111"/>
  <c r="Q119"/>
  <c r="Q179"/>
  <c r="Q180"/>
  <c r="Q181"/>
  <c r="Q186"/>
  <c r="Q178"/>
  <c r="H252"/>
  <c r="L252"/>
  <c r="P252"/>
  <c r="F252"/>
  <c r="J252"/>
  <c r="N252"/>
  <c r="O252"/>
  <c r="G252"/>
  <c r="I252"/>
  <c r="K252"/>
  <c r="M252"/>
  <c r="E252"/>
  <c r="D30" i="6" l="1"/>
  <c r="C8" i="13"/>
  <c r="N30" i="6"/>
  <c r="M8" i="13"/>
  <c r="I30" i="6"/>
  <c r="H8" i="13"/>
  <c r="J30" i="6"/>
  <c r="I8" i="13"/>
  <c r="P10" i="12"/>
  <c r="P11"/>
  <c r="P9"/>
  <c r="M9"/>
  <c r="M13" s="1"/>
  <c r="M11"/>
  <c r="M10"/>
  <c r="H13"/>
  <c r="O9"/>
  <c r="O10"/>
  <c r="O11"/>
  <c r="S9"/>
  <c r="S10"/>
  <c r="S11"/>
  <c r="S13"/>
  <c r="R13"/>
  <c r="M30" i="6"/>
  <c r="L8" i="13"/>
  <c r="L30" i="6"/>
  <c r="K8" i="13"/>
  <c r="E30" i="6"/>
  <c r="D8" i="13"/>
  <c r="K30" i="6"/>
  <c r="J8" i="13"/>
  <c r="G30" i="6"/>
  <c r="F8" i="13"/>
  <c r="J88" i="6"/>
  <c r="G17" i="15" s="1"/>
  <c r="N17" s="1"/>
  <c r="G16"/>
  <c r="N16" s="1"/>
  <c r="N10" i="12"/>
  <c r="N9"/>
  <c r="N11"/>
  <c r="Q13" s="1"/>
  <c r="L10"/>
  <c r="L11"/>
  <c r="T11" s="1"/>
  <c r="L9"/>
  <c r="L13" s="1"/>
  <c r="N16" i="13"/>
  <c r="T10" i="12"/>
  <c r="T8"/>
  <c r="B9" i="16"/>
  <c r="D32" i="6"/>
  <c r="D40" s="1"/>
  <c r="D41" s="1"/>
  <c r="C24" i="13" s="1"/>
  <c r="C25" s="1"/>
  <c r="N32" i="6"/>
  <c r="N40" s="1"/>
  <c r="N41" s="1"/>
  <c r="I32"/>
  <c r="I40" s="1"/>
  <c r="I41" s="1"/>
  <c r="H24" i="13" s="1"/>
  <c r="H25" s="1"/>
  <c r="J32" i="6"/>
  <c r="J40" s="1"/>
  <c r="J41" s="1"/>
  <c r="M32"/>
  <c r="M40" s="1"/>
  <c r="M41" s="1"/>
  <c r="L24" i="13" s="1"/>
  <c r="L32" i="6"/>
  <c r="L40" s="1"/>
  <c r="L41" s="1"/>
  <c r="E32"/>
  <c r="E40" s="1"/>
  <c r="E41" s="1"/>
  <c r="D24" i="13" s="1"/>
  <c r="D25" s="1"/>
  <c r="K32" i="6"/>
  <c r="K40" s="1"/>
  <c r="K41" s="1"/>
  <c r="G32"/>
  <c r="G40" s="1"/>
  <c r="G41" s="1"/>
  <c r="F24" i="13" s="1"/>
  <c r="F25" s="1"/>
  <c r="G10"/>
  <c r="G9"/>
  <c r="G11"/>
  <c r="D43" i="6"/>
  <c r="N43"/>
  <c r="M24" i="13"/>
  <c r="M25" s="1"/>
  <c r="I43" i="6"/>
  <c r="J43"/>
  <c r="I24" i="13"/>
  <c r="I25" s="1"/>
  <c r="M43" i="6"/>
  <c r="K24" i="13"/>
  <c r="K25" s="1"/>
  <c r="J24"/>
  <c r="J25" s="1"/>
  <c r="N18" i="15"/>
  <c r="C20" i="6"/>
  <c r="H24" i="12"/>
  <c r="H25" s="1"/>
  <c r="G227" i="11"/>
  <c r="C232" s="1"/>
  <c r="C87" i="6"/>
  <c r="L16" i="14" s="1"/>
  <c r="J128" i="7"/>
  <c r="F27" i="6"/>
  <c r="C30"/>
  <c r="C65"/>
  <c r="O64"/>
  <c r="E6" i="26" s="1"/>
  <c r="O98" i="6"/>
  <c r="F17" i="26" s="1"/>
  <c r="B27" i="12"/>
  <c r="N18" i="6"/>
  <c r="M18"/>
  <c r="K18"/>
  <c r="J18"/>
  <c r="H18"/>
  <c r="G18"/>
  <c r="D18"/>
  <c r="E18"/>
  <c r="I18"/>
  <c r="L18"/>
  <c r="Q24" i="12" s="1"/>
  <c r="Q25" s="1"/>
  <c r="F17" i="6"/>
  <c r="F199" i="7"/>
  <c r="D63" i="6" s="1"/>
  <c r="O7"/>
  <c r="C8" i="26" s="1"/>
  <c r="B3" i="28" s="1"/>
  <c r="B5" s="1"/>
  <c r="O9" i="6"/>
  <c r="C10" i="26" s="1"/>
  <c r="G199" i="7"/>
  <c r="E63" i="6" s="1"/>
  <c r="Q260" i="7"/>
  <c r="N199"/>
  <c r="L63" i="6" s="1"/>
  <c r="I199" i="7"/>
  <c r="G63" i="6" s="1"/>
  <c r="J199" i="7"/>
  <c r="H63" i="6" s="1"/>
  <c r="P199" i="7"/>
  <c r="N63" i="6" s="1"/>
  <c r="H199" i="7"/>
  <c r="F63" i="6" s="1"/>
  <c r="M199" i="7"/>
  <c r="K63" i="6" s="1"/>
  <c r="L199" i="7"/>
  <c r="J63" i="6" s="1"/>
  <c r="M129" i="7"/>
  <c r="O199"/>
  <c r="M63" i="6" s="1"/>
  <c r="K199" i="7"/>
  <c r="I63" i="6" s="1"/>
  <c r="O267" i="7"/>
  <c r="G267"/>
  <c r="L267"/>
  <c r="M267"/>
  <c r="E267"/>
  <c r="J267"/>
  <c r="K267"/>
  <c r="P267"/>
  <c r="H267"/>
  <c r="I267"/>
  <c r="N267"/>
  <c r="F267"/>
  <c r="O261"/>
  <c r="G261"/>
  <c r="P261"/>
  <c r="H261"/>
  <c r="M261"/>
  <c r="E261"/>
  <c r="N261"/>
  <c r="F261"/>
  <c r="K261"/>
  <c r="L261"/>
  <c r="I261"/>
  <c r="J261"/>
  <c r="O259"/>
  <c r="G259"/>
  <c r="L259"/>
  <c r="M259"/>
  <c r="E259"/>
  <c r="J259"/>
  <c r="K259"/>
  <c r="P259"/>
  <c r="H259"/>
  <c r="I259"/>
  <c r="N259"/>
  <c r="F259"/>
  <c r="P270"/>
  <c r="F270"/>
  <c r="J270"/>
  <c r="N270"/>
  <c r="H270"/>
  <c r="L270"/>
  <c r="K270"/>
  <c r="I270"/>
  <c r="O270"/>
  <c r="G270"/>
  <c r="M270"/>
  <c r="E270"/>
  <c r="H266"/>
  <c r="L266"/>
  <c r="P266"/>
  <c r="F266"/>
  <c r="J266"/>
  <c r="N266"/>
  <c r="K266"/>
  <c r="I266"/>
  <c r="O266"/>
  <c r="G266"/>
  <c r="M266"/>
  <c r="E266"/>
  <c r="H262"/>
  <c r="L262"/>
  <c r="P262"/>
  <c r="F262"/>
  <c r="J262"/>
  <c r="N262"/>
  <c r="K262"/>
  <c r="I262"/>
  <c r="O262"/>
  <c r="G262"/>
  <c r="M262"/>
  <c r="E262"/>
  <c r="H268"/>
  <c r="L268"/>
  <c r="P268"/>
  <c r="F268"/>
  <c r="J268"/>
  <c r="N268"/>
  <c r="K268"/>
  <c r="I268"/>
  <c r="O268"/>
  <c r="G268"/>
  <c r="M268"/>
  <c r="E268"/>
  <c r="H256"/>
  <c r="L256"/>
  <c r="P256"/>
  <c r="F256"/>
  <c r="J256"/>
  <c r="K256"/>
  <c r="I256"/>
  <c r="O256"/>
  <c r="G256"/>
  <c r="N256"/>
  <c r="M256"/>
  <c r="E256"/>
  <c r="Q263"/>
  <c r="Q187"/>
  <c r="Q193"/>
  <c r="Q185"/>
  <c r="E199"/>
  <c r="Q254"/>
  <c r="Q183"/>
  <c r="Q184"/>
  <c r="Q253"/>
  <c r="Q190"/>
  <c r="Q182"/>
  <c r="G127"/>
  <c r="O257"/>
  <c r="G257"/>
  <c r="P257"/>
  <c r="H257"/>
  <c r="M257"/>
  <c r="E257"/>
  <c r="N257"/>
  <c r="F257"/>
  <c r="K257"/>
  <c r="L257"/>
  <c r="I257"/>
  <c r="J257"/>
  <c r="O265"/>
  <c r="G265"/>
  <c r="P265"/>
  <c r="H265"/>
  <c r="M265"/>
  <c r="E265"/>
  <c r="N265"/>
  <c r="F265"/>
  <c r="K265"/>
  <c r="L265"/>
  <c r="I265"/>
  <c r="J265"/>
  <c r="H258"/>
  <c r="L258"/>
  <c r="P258"/>
  <c r="F258"/>
  <c r="J258"/>
  <c r="N258"/>
  <c r="K258"/>
  <c r="I258"/>
  <c r="O258"/>
  <c r="G258"/>
  <c r="M258"/>
  <c r="E258"/>
  <c r="O269"/>
  <c r="G269"/>
  <c r="P269"/>
  <c r="H269"/>
  <c r="M269"/>
  <c r="E269"/>
  <c r="N269"/>
  <c r="F269"/>
  <c r="K269"/>
  <c r="L269"/>
  <c r="I269"/>
  <c r="J269"/>
  <c r="O271"/>
  <c r="G271"/>
  <c r="L271"/>
  <c r="M271"/>
  <c r="E271"/>
  <c r="J271"/>
  <c r="K271"/>
  <c r="P271"/>
  <c r="H271"/>
  <c r="I271"/>
  <c r="N271"/>
  <c r="F271"/>
  <c r="H264"/>
  <c r="L264"/>
  <c r="F264"/>
  <c r="J264"/>
  <c r="N264"/>
  <c r="P264"/>
  <c r="K264"/>
  <c r="I264"/>
  <c r="O264"/>
  <c r="G264"/>
  <c r="M264"/>
  <c r="E264"/>
  <c r="K273"/>
  <c r="I86" i="6" s="1"/>
  <c r="Q196" i="7"/>
  <c r="Q191"/>
  <c r="Q192"/>
  <c r="P130"/>
  <c r="Q255"/>
  <c r="Q195"/>
  <c r="Q188"/>
  <c r="Q197"/>
  <c r="Q194"/>
  <c r="Q252"/>
  <c r="I89" i="6" l="1"/>
  <c r="H8" i="15"/>
  <c r="M66" i="6"/>
  <c r="L8" i="14"/>
  <c r="J66" i="6"/>
  <c r="I8" i="14"/>
  <c r="F66" i="6"/>
  <c r="E8" i="14"/>
  <c r="H66" i="6"/>
  <c r="G8" i="14"/>
  <c r="L66" i="6"/>
  <c r="K8" i="14"/>
  <c r="E66" i="6"/>
  <c r="D8" i="14"/>
  <c r="O65" i="6"/>
  <c r="E7" i="26" s="1"/>
  <c r="L17" i="13"/>
  <c r="F30" i="6"/>
  <c r="E8" i="13"/>
  <c r="N16" i="14"/>
  <c r="T9" i="12"/>
  <c r="P13"/>
  <c r="I66" i="6"/>
  <c r="I68" s="1"/>
  <c r="I76" s="1"/>
  <c r="H8" i="14"/>
  <c r="K66" i="6"/>
  <c r="J8" i="14"/>
  <c r="N66" i="6"/>
  <c r="M8" i="14"/>
  <c r="G66" i="6"/>
  <c r="G68" s="1"/>
  <c r="G76" s="1"/>
  <c r="F8" i="14"/>
  <c r="D66" i="6"/>
  <c r="D68" s="1"/>
  <c r="D76" s="1"/>
  <c r="C8" i="14"/>
  <c r="L25" i="13"/>
  <c r="N13" i="12"/>
  <c r="T13"/>
  <c r="C5" i="29" s="1"/>
  <c r="O13" i="12"/>
  <c r="K68" i="6"/>
  <c r="K76" s="1"/>
  <c r="K77" s="1"/>
  <c r="B11" i="13"/>
  <c r="B10"/>
  <c r="B9"/>
  <c r="N68" i="6"/>
  <c r="N76" s="1"/>
  <c r="N77" s="1"/>
  <c r="I91"/>
  <c r="I99" s="1"/>
  <c r="I100" s="1"/>
  <c r="M68"/>
  <c r="M76" s="1"/>
  <c r="M77" s="1"/>
  <c r="J68"/>
  <c r="J76" s="1"/>
  <c r="J77" s="1"/>
  <c r="F68"/>
  <c r="F76" s="1"/>
  <c r="F77" s="1"/>
  <c r="H68"/>
  <c r="H76" s="1"/>
  <c r="H77" s="1"/>
  <c r="L68"/>
  <c r="L76" s="1"/>
  <c r="L77" s="1"/>
  <c r="E68"/>
  <c r="E76" s="1"/>
  <c r="E77" s="1"/>
  <c r="F32"/>
  <c r="F40" s="1"/>
  <c r="F41" s="1"/>
  <c r="F11" i="13"/>
  <c r="F10"/>
  <c r="F9"/>
  <c r="J11"/>
  <c r="J10"/>
  <c r="J9"/>
  <c r="D11"/>
  <c r="D10"/>
  <c r="D9"/>
  <c r="D13" s="1"/>
  <c r="K10"/>
  <c r="K9"/>
  <c r="K11"/>
  <c r="L11"/>
  <c r="L10"/>
  <c r="L9"/>
  <c r="L13" s="1"/>
  <c r="I10"/>
  <c r="I9"/>
  <c r="I13" s="1"/>
  <c r="I11"/>
  <c r="H11"/>
  <c r="H10"/>
  <c r="H9"/>
  <c r="M10"/>
  <c r="M9"/>
  <c r="M13" s="1"/>
  <c r="M11"/>
  <c r="C10"/>
  <c r="C9"/>
  <c r="C13" s="1"/>
  <c r="C11"/>
  <c r="G43" i="6"/>
  <c r="K43"/>
  <c r="E43"/>
  <c r="L43"/>
  <c r="K79"/>
  <c r="J24" i="14"/>
  <c r="J25" s="1"/>
  <c r="N79" i="6"/>
  <c r="M24" i="14"/>
  <c r="M25" s="1"/>
  <c r="G20" i="6"/>
  <c r="L24" i="12"/>
  <c r="L25" s="1"/>
  <c r="J20" i="6"/>
  <c r="O24" i="12"/>
  <c r="O25" s="1"/>
  <c r="M20" i="6"/>
  <c r="R24" i="12"/>
  <c r="R25" s="1"/>
  <c r="I102" i="6"/>
  <c r="H24" i="15"/>
  <c r="H25" s="1"/>
  <c r="M79" i="6"/>
  <c r="L24" i="14"/>
  <c r="J79" i="6"/>
  <c r="I24" i="14"/>
  <c r="I25" s="1"/>
  <c r="F79" i="6"/>
  <c r="E24" i="14"/>
  <c r="E25" s="1"/>
  <c r="H79" i="6"/>
  <c r="G24" i="14"/>
  <c r="G25" s="1"/>
  <c r="L79" i="6"/>
  <c r="K24" i="14"/>
  <c r="K25" s="1"/>
  <c r="E79" i="6"/>
  <c r="D24" i="14"/>
  <c r="D25" s="1"/>
  <c r="D20" i="6"/>
  <c r="I24" i="12"/>
  <c r="I25" s="1"/>
  <c r="H20" i="6"/>
  <c r="M24" i="12"/>
  <c r="M25" s="1"/>
  <c r="K20" i="6"/>
  <c r="P24" i="12"/>
  <c r="P25" s="1"/>
  <c r="N20" i="6"/>
  <c r="S24" i="12"/>
  <c r="S25" s="1"/>
  <c r="F43" i="6"/>
  <c r="E24" i="13"/>
  <c r="E25" s="1"/>
  <c r="I20" i="6"/>
  <c r="N24" i="12"/>
  <c r="N25" s="1"/>
  <c r="E20" i="6"/>
  <c r="J24" i="12"/>
  <c r="J25" s="1"/>
  <c r="O27" i="6"/>
  <c r="D5" i="26" s="1"/>
  <c r="C4" i="28" s="1"/>
  <c r="G201" i="7"/>
  <c r="C63" i="6"/>
  <c r="B8" i="14" s="1"/>
  <c r="O30" i="6"/>
  <c r="D8" i="26" s="1"/>
  <c r="C3" i="28" s="1"/>
  <c r="C5" s="1"/>
  <c r="C32" i="6"/>
  <c r="O87"/>
  <c r="F6" i="26" s="1"/>
  <c r="C88" i="6"/>
  <c r="O17"/>
  <c r="C18" i="26" s="1"/>
  <c r="F18" i="6"/>
  <c r="L20"/>
  <c r="G273" i="7"/>
  <c r="E86" i="6" s="1"/>
  <c r="P204" i="7"/>
  <c r="J202"/>
  <c r="E273"/>
  <c r="C86" i="6" s="1"/>
  <c r="B8" i="15" s="1"/>
  <c r="F273" i="7"/>
  <c r="D86" i="6" s="1"/>
  <c r="M203" i="7"/>
  <c r="N273"/>
  <c r="L86" i="6" s="1"/>
  <c r="M273" i="7"/>
  <c r="K86" i="6" s="1"/>
  <c r="P273" i="7"/>
  <c r="N86" i="6" s="1"/>
  <c r="O273" i="7"/>
  <c r="M86" i="6" s="1"/>
  <c r="I273" i="7"/>
  <c r="G86" i="6" s="1"/>
  <c r="J273" i="7"/>
  <c r="H86" i="6" s="1"/>
  <c r="H273" i="7"/>
  <c r="F86" i="6" s="1"/>
  <c r="L273" i="7"/>
  <c r="J86" i="6" s="1"/>
  <c r="Q271" i="7"/>
  <c r="Q264"/>
  <c r="Q269"/>
  <c r="Q258"/>
  <c r="Q265"/>
  <c r="Q257"/>
  <c r="C132"/>
  <c r="Q256"/>
  <c r="Q268"/>
  <c r="Q262"/>
  <c r="Q266"/>
  <c r="Q270"/>
  <c r="Q261"/>
  <c r="Q259"/>
  <c r="Q267"/>
  <c r="D77" i="6" l="1"/>
  <c r="C24" i="14" s="1"/>
  <c r="C25" s="1"/>
  <c r="G77" i="6"/>
  <c r="F24" i="14" s="1"/>
  <c r="F25" s="1"/>
  <c r="I77" i="6"/>
  <c r="H24" i="14" s="1"/>
  <c r="H25" s="1"/>
  <c r="J89" i="6"/>
  <c r="I8" i="15"/>
  <c r="M89" i="6"/>
  <c r="L8" i="15"/>
  <c r="K89" i="6"/>
  <c r="J8" i="15"/>
  <c r="H89" i="6"/>
  <c r="G8" i="15"/>
  <c r="F89" i="6"/>
  <c r="E8" i="15"/>
  <c r="G89" i="6"/>
  <c r="F8" i="15"/>
  <c r="N89" i="6"/>
  <c r="M8" i="15"/>
  <c r="L89" i="6"/>
  <c r="K8" i="15"/>
  <c r="D89" i="6"/>
  <c r="C8" i="15"/>
  <c r="E89" i="6"/>
  <c r="D8" i="15"/>
  <c r="O88" i="6"/>
  <c r="F7" i="26" s="1"/>
  <c r="L17" i="14"/>
  <c r="N17" i="13"/>
  <c r="C10" i="16"/>
  <c r="C9"/>
  <c r="J91" i="6"/>
  <c r="J99" s="1"/>
  <c r="J100" s="1"/>
  <c r="H91"/>
  <c r="H99" s="1"/>
  <c r="H100" s="1"/>
  <c r="M91"/>
  <c r="M99" s="1"/>
  <c r="M100" s="1"/>
  <c r="K91"/>
  <c r="K99" s="1"/>
  <c r="K100" s="1"/>
  <c r="B13" i="13"/>
  <c r="K13"/>
  <c r="F13"/>
  <c r="F91" i="6"/>
  <c r="F99" s="1"/>
  <c r="F100" s="1"/>
  <c r="G91"/>
  <c r="G99" s="1"/>
  <c r="G100" s="1"/>
  <c r="N91"/>
  <c r="N99" s="1"/>
  <c r="N100" s="1"/>
  <c r="L91"/>
  <c r="L99" s="1"/>
  <c r="L100" s="1"/>
  <c r="D91"/>
  <c r="D99" s="1"/>
  <c r="D100" s="1"/>
  <c r="E91"/>
  <c r="E99" s="1"/>
  <c r="E100" s="1"/>
  <c r="E10" i="13"/>
  <c r="G13" s="1"/>
  <c r="E9"/>
  <c r="E13" s="1"/>
  <c r="E11"/>
  <c r="N11" s="1"/>
  <c r="D11" i="14"/>
  <c r="D10"/>
  <c r="D9"/>
  <c r="K10"/>
  <c r="K9"/>
  <c r="K11"/>
  <c r="G10"/>
  <c r="G9"/>
  <c r="G11"/>
  <c r="E10"/>
  <c r="E9"/>
  <c r="E11"/>
  <c r="I10"/>
  <c r="I9"/>
  <c r="I11"/>
  <c r="L11"/>
  <c r="L10"/>
  <c r="L9"/>
  <c r="H11" i="15"/>
  <c r="H10"/>
  <c r="H9"/>
  <c r="C10" i="14"/>
  <c r="C9"/>
  <c r="C13" s="1"/>
  <c r="C11"/>
  <c r="M10"/>
  <c r="M9"/>
  <c r="M11"/>
  <c r="H11"/>
  <c r="H10"/>
  <c r="H9"/>
  <c r="F11"/>
  <c r="F10"/>
  <c r="F9"/>
  <c r="J11"/>
  <c r="J10"/>
  <c r="J9"/>
  <c r="J13" i="13"/>
  <c r="N8"/>
  <c r="N10"/>
  <c r="F102" i="6"/>
  <c r="E24" i="15"/>
  <c r="E25" s="1"/>
  <c r="N102" i="6"/>
  <c r="M24" i="15"/>
  <c r="M25" s="1"/>
  <c r="E102" i="6"/>
  <c r="D24" i="15"/>
  <c r="D25" s="1"/>
  <c r="J102" i="6"/>
  <c r="I24" i="15"/>
  <c r="I25" s="1"/>
  <c r="H102" i="6"/>
  <c r="G24" i="15"/>
  <c r="G25" s="1"/>
  <c r="M102" i="6"/>
  <c r="L24" i="15"/>
  <c r="L25" s="1"/>
  <c r="K102" i="6"/>
  <c r="J24" i="15"/>
  <c r="J25" s="1"/>
  <c r="G102" i="6"/>
  <c r="F24" i="15"/>
  <c r="F25" s="1"/>
  <c r="L102" i="6"/>
  <c r="K24" i="15"/>
  <c r="K25" s="1"/>
  <c r="D102" i="6"/>
  <c r="C24" i="15"/>
  <c r="C25" s="1"/>
  <c r="F20" i="6"/>
  <c r="K24" i="12"/>
  <c r="K25" s="1"/>
  <c r="H27"/>
  <c r="I5" s="1"/>
  <c r="I27" s="1"/>
  <c r="J5" s="1"/>
  <c r="J27" s="1"/>
  <c r="K5" s="1"/>
  <c r="O86" i="6"/>
  <c r="F5" i="26" s="1"/>
  <c r="E4" i="28" s="1"/>
  <c r="C89" i="6"/>
  <c r="O32"/>
  <c r="D10" i="26" s="1"/>
  <c r="C40" i="6"/>
  <c r="O63"/>
  <c r="E5" i="26" s="1"/>
  <c r="D4" i="28" s="1"/>
  <c r="C66" i="6"/>
  <c r="O18"/>
  <c r="M277" i="7"/>
  <c r="C206"/>
  <c r="G275"/>
  <c r="P278"/>
  <c r="J276"/>
  <c r="N17" i="14" l="1"/>
  <c r="D10" i="16"/>
  <c r="D9"/>
  <c r="L25" i="14"/>
  <c r="I79" i="6"/>
  <c r="G79"/>
  <c r="D79"/>
  <c r="O20"/>
  <c r="C19" i="26"/>
  <c r="C21" s="1"/>
  <c r="J13" i="14"/>
  <c r="L13"/>
  <c r="I13"/>
  <c r="B11"/>
  <c r="N11" s="1"/>
  <c r="N8"/>
  <c r="B10"/>
  <c r="N10" s="1"/>
  <c r="B9"/>
  <c r="B11" i="15"/>
  <c r="B10"/>
  <c r="B9"/>
  <c r="N8"/>
  <c r="H13" i="14"/>
  <c r="M13"/>
  <c r="G13"/>
  <c r="H13" i="13"/>
  <c r="N13" s="1"/>
  <c r="D5" i="29" s="1"/>
  <c r="D11" i="15"/>
  <c r="D10"/>
  <c r="D9"/>
  <c r="D13" s="1"/>
  <c r="C10"/>
  <c r="C9"/>
  <c r="C13" s="1"/>
  <c r="C11"/>
  <c r="K10"/>
  <c r="K9"/>
  <c r="K11"/>
  <c r="M10"/>
  <c r="M9"/>
  <c r="M11"/>
  <c r="F11"/>
  <c r="F10"/>
  <c r="F9"/>
  <c r="F13" s="1"/>
  <c r="E10"/>
  <c r="E9"/>
  <c r="E13" s="1"/>
  <c r="E11"/>
  <c r="J11"/>
  <c r="J10"/>
  <c r="J9"/>
  <c r="L11"/>
  <c r="L10"/>
  <c r="E9" i="16" s="1"/>
  <c r="L9" i="15"/>
  <c r="G10"/>
  <c r="G9"/>
  <c r="G13" s="1"/>
  <c r="G11"/>
  <c r="I10"/>
  <c r="I9"/>
  <c r="I13" s="1"/>
  <c r="I11"/>
  <c r="F13" i="14"/>
  <c r="H13" i="15"/>
  <c r="E13" i="14"/>
  <c r="K13"/>
  <c r="D13"/>
  <c r="N9" i="13"/>
  <c r="T25" i="12"/>
  <c r="C6" i="29" s="1"/>
  <c r="C7" s="1"/>
  <c r="C8" s="1"/>
  <c r="T24" i="12"/>
  <c r="O66" i="6"/>
  <c r="E8" i="26" s="1"/>
  <c r="D3" i="28" s="1"/>
  <c r="D5" s="1"/>
  <c r="C68" i="6"/>
  <c r="C41"/>
  <c r="O40"/>
  <c r="D18" i="26" s="1"/>
  <c r="C43" i="6"/>
  <c r="O89"/>
  <c r="F8" i="26" s="1"/>
  <c r="E3" i="28" s="1"/>
  <c r="E5" s="1"/>
  <c r="C91" i="6"/>
  <c r="C280" i="7"/>
  <c r="B20" i="16" l="1"/>
  <c r="C12" i="27"/>
  <c r="C13" s="1"/>
  <c r="C4"/>
  <c r="C5" s="1"/>
  <c r="C23" i="26"/>
  <c r="B13" i="15"/>
  <c r="N9"/>
  <c r="L13"/>
  <c r="K13"/>
  <c r="N11"/>
  <c r="B13" i="14"/>
  <c r="N13" s="1"/>
  <c r="E5" i="29" s="1"/>
  <c r="N9" i="14"/>
  <c r="J13" i="15"/>
  <c r="M13"/>
  <c r="N10"/>
  <c r="O41" i="6"/>
  <c r="B24" i="13"/>
  <c r="B25" s="1"/>
  <c r="K27" i="12"/>
  <c r="L5" s="1"/>
  <c r="L27" s="1"/>
  <c r="M5" s="1"/>
  <c r="M27" s="1"/>
  <c r="N5" s="1"/>
  <c r="N27" s="1"/>
  <c r="O5" s="1"/>
  <c r="O27" s="1"/>
  <c r="P5" s="1"/>
  <c r="P27" s="1"/>
  <c r="Q5" s="1"/>
  <c r="Q27" s="1"/>
  <c r="R5" s="1"/>
  <c r="R27" s="1"/>
  <c r="S5" s="1"/>
  <c r="S27" s="1"/>
  <c r="T27" s="1"/>
  <c r="O91" i="6"/>
  <c r="F10" i="26" s="1"/>
  <c r="C99" i="6"/>
  <c r="O68"/>
  <c r="E10" i="26" s="1"/>
  <c r="C76" i="6"/>
  <c r="B5" i="13" l="1"/>
  <c r="B8" i="16"/>
  <c r="B11" s="1"/>
  <c r="O43" i="6"/>
  <c r="D19" i="26"/>
  <c r="D21" s="1"/>
  <c r="B22" i="16"/>
  <c r="B24"/>
  <c r="C19"/>
  <c r="N13" i="15"/>
  <c r="F5" i="29" s="1"/>
  <c r="N24" i="13"/>
  <c r="C77" i="6"/>
  <c r="O76"/>
  <c r="E18" i="26" s="1"/>
  <c r="O99" i="6"/>
  <c r="F18" i="26" s="1"/>
  <c r="C100" i="6"/>
  <c r="C20" i="16" l="1"/>
  <c r="D19" s="1"/>
  <c r="D12" i="27"/>
  <c r="D13" s="1"/>
  <c r="D4"/>
  <c r="D5" s="1"/>
  <c r="D23" i="26"/>
  <c r="B27" i="16"/>
  <c r="O100" i="6"/>
  <c r="F19" i="26" s="1"/>
  <c r="F21" s="1"/>
  <c r="B24" i="15"/>
  <c r="B25" s="1"/>
  <c r="O77" i="6"/>
  <c r="E19" i="26" s="1"/>
  <c r="E21" s="1"/>
  <c r="B24" i="14"/>
  <c r="B25" s="1"/>
  <c r="N25" i="13"/>
  <c r="D6" i="29" s="1"/>
  <c r="D7" s="1"/>
  <c r="D8" s="1"/>
  <c r="B27" i="13"/>
  <c r="C5" s="1"/>
  <c r="C27" s="1"/>
  <c r="D5" s="1"/>
  <c r="D27" s="1"/>
  <c r="E5" s="1"/>
  <c r="E27" s="1"/>
  <c r="F5" s="1"/>
  <c r="F27" s="1"/>
  <c r="G5" s="1"/>
  <c r="G27" s="1"/>
  <c r="H5" s="1"/>
  <c r="H27" s="1"/>
  <c r="I5" s="1"/>
  <c r="I27" s="1"/>
  <c r="J5" s="1"/>
  <c r="J27" s="1"/>
  <c r="K5" s="1"/>
  <c r="K27" s="1"/>
  <c r="L5" s="1"/>
  <c r="L27" s="1"/>
  <c r="M5" s="1"/>
  <c r="M27" s="1"/>
  <c r="N27" s="1"/>
  <c r="C79" i="6"/>
  <c r="C102"/>
  <c r="O102"/>
  <c r="O79"/>
  <c r="D20" i="16" l="1"/>
  <c r="E19" s="1"/>
  <c r="E12" i="27"/>
  <c r="E13" s="1"/>
  <c r="E4"/>
  <c r="E5" s="1"/>
  <c r="E23" i="26"/>
  <c r="F23"/>
  <c r="E20" i="16"/>
  <c r="F12" i="27"/>
  <c r="F13" s="1"/>
  <c r="F4"/>
  <c r="F5" s="1"/>
  <c r="B5" i="14"/>
  <c r="C8" i="16"/>
  <c r="C11" s="1"/>
  <c r="B14" i="27"/>
  <c r="C24" i="16"/>
  <c r="C27" s="1"/>
  <c r="D22"/>
  <c r="D24"/>
  <c r="B6" i="27"/>
  <c r="C22" i="16"/>
  <c r="N24" i="14"/>
  <c r="N24" i="15"/>
  <c r="E22" i="16" l="1"/>
  <c r="E24"/>
  <c r="N25" i="15"/>
  <c r="F6" i="29" s="1"/>
  <c r="F7" s="1"/>
  <c r="N25" i="14"/>
  <c r="E6" i="29" s="1"/>
  <c r="E7" s="1"/>
  <c r="E8" s="1"/>
  <c r="B27" i="14"/>
  <c r="C5" s="1"/>
  <c r="C27" s="1"/>
  <c r="D5" s="1"/>
  <c r="D27" s="1"/>
  <c r="E5" s="1"/>
  <c r="E27" s="1"/>
  <c r="F5" s="1"/>
  <c r="F27" s="1"/>
  <c r="G5" s="1"/>
  <c r="G27" s="1"/>
  <c r="H5" s="1"/>
  <c r="H27" s="1"/>
  <c r="I5" s="1"/>
  <c r="I27" s="1"/>
  <c r="J5" s="1"/>
  <c r="J27" s="1"/>
  <c r="K5" s="1"/>
  <c r="K27" s="1"/>
  <c r="L5" s="1"/>
  <c r="L27" s="1"/>
  <c r="M5" s="1"/>
  <c r="M27" s="1"/>
  <c r="N27" s="1"/>
  <c r="B5" i="15" l="1"/>
  <c r="B27" s="1"/>
  <c r="C5" s="1"/>
  <c r="C27" s="1"/>
  <c r="D5" s="1"/>
  <c r="D27" s="1"/>
  <c r="E5" s="1"/>
  <c r="E27" s="1"/>
  <c r="F5" s="1"/>
  <c r="F27" s="1"/>
  <c r="G5" s="1"/>
  <c r="G27" s="1"/>
  <c r="H5" s="1"/>
  <c r="H27" s="1"/>
  <c r="I5" s="1"/>
  <c r="I27" s="1"/>
  <c r="J5" s="1"/>
  <c r="J27" s="1"/>
  <c r="K5" s="1"/>
  <c r="K27" s="1"/>
  <c r="L5" s="1"/>
  <c r="L27" s="1"/>
  <c r="M5" s="1"/>
  <c r="M27" s="1"/>
  <c r="N27" s="1"/>
  <c r="E8" i="16" s="1"/>
  <c r="E11" s="1"/>
  <c r="E27" s="1"/>
  <c r="D8"/>
  <c r="D11" s="1"/>
  <c r="D27" s="1"/>
  <c r="F8" i="29"/>
</calcChain>
</file>

<file path=xl/sharedStrings.xml><?xml version="1.0" encoding="utf-8"?>
<sst xmlns="http://schemas.openxmlformats.org/spreadsheetml/2006/main" count="1819" uniqueCount="318">
  <si>
    <t>Management Team</t>
  </si>
  <si>
    <t>General Manager</t>
  </si>
  <si>
    <t>Marketing Manager</t>
  </si>
  <si>
    <t>Logistics &amp; Operations Manager</t>
  </si>
  <si>
    <t>Finance &amp; Accounting Manager</t>
  </si>
  <si>
    <t>Administration</t>
  </si>
  <si>
    <t>Reception &amp; Orders</t>
  </si>
  <si>
    <t>Warehouse</t>
  </si>
  <si>
    <t>Accounting office</t>
  </si>
  <si>
    <t>Korca Branch</t>
  </si>
  <si>
    <t>Reception &amp; Shop sales</t>
  </si>
  <si>
    <t>Accounting &amp; Warehouse</t>
  </si>
  <si>
    <t>Logistics</t>
  </si>
  <si>
    <t>Driver</t>
  </si>
  <si>
    <t>Sales</t>
  </si>
  <si>
    <t>Sales Supervisor</t>
  </si>
  <si>
    <t>Sales (+driver)</t>
  </si>
  <si>
    <t>No of employees</t>
  </si>
  <si>
    <t>Tirana Reception &amp; Orders employee</t>
  </si>
  <si>
    <t>Tirana Accounting Office employee</t>
  </si>
  <si>
    <t>Tirana Warehouse employee</t>
  </si>
  <si>
    <t>Tirana Sales Supervisor</t>
  </si>
  <si>
    <t>Korce Reception &amp; Shop salesperson</t>
  </si>
  <si>
    <t>Korce salesperson (+driver)</t>
  </si>
  <si>
    <t>Korce Accounting &amp; Warehouse employee</t>
  </si>
  <si>
    <t>Annual totals</t>
  </si>
  <si>
    <t>Gross salary/month (for the 1st and 2nd year)</t>
  </si>
  <si>
    <t>Total Gross salary/month (for the 3rd year)</t>
  </si>
  <si>
    <t>Gross salary/month (for the 3rd year)</t>
  </si>
  <si>
    <t>Gross salary/month (for the 4th year)</t>
  </si>
  <si>
    <t>Total Gross salary/month (for the 4th year)</t>
  </si>
  <si>
    <t>Year 1</t>
  </si>
  <si>
    <t>Year 2</t>
  </si>
  <si>
    <t>Year 3</t>
  </si>
  <si>
    <t>Year 4</t>
  </si>
  <si>
    <t>Total Gross salary/month (for the 1st year)</t>
  </si>
  <si>
    <t>Total Gross salary/month (for the 2nd year)</t>
  </si>
  <si>
    <t>Projected 4-YEARS of operation - Payroll Plan</t>
  </si>
  <si>
    <t>Qrt 1</t>
  </si>
  <si>
    <t>Qrt 2</t>
  </si>
  <si>
    <t>Qrt 3</t>
  </si>
  <si>
    <t>Qrt 4</t>
  </si>
  <si>
    <t>No.</t>
  </si>
  <si>
    <t>Tirana Driver(s)</t>
  </si>
  <si>
    <t>Tirana salesperson(s)</t>
  </si>
  <si>
    <t>Total payroll cost for the 4-years</t>
  </si>
  <si>
    <t>Fleet expense plan</t>
  </si>
  <si>
    <t>Van</t>
  </si>
  <si>
    <t>Car</t>
  </si>
  <si>
    <t>No. of vehicles</t>
  </si>
  <si>
    <t>Monthly lease fee</t>
  </si>
  <si>
    <t>Motorcycle/one-off purchase</t>
  </si>
  <si>
    <t>Small Van</t>
  </si>
  <si>
    <t>Van(s)</t>
  </si>
  <si>
    <t>Car(s)</t>
  </si>
  <si>
    <t>Small van(s)</t>
  </si>
  <si>
    <t>leasing will be completed in 4-years period</t>
  </si>
  <si>
    <t>Total acquire/lease fee</t>
  </si>
  <si>
    <t>Projected 4-YEARS of leasing - fleet management</t>
  </si>
  <si>
    <t>Total fee at the starting point</t>
  </si>
  <si>
    <t>Leased fees</t>
  </si>
  <si>
    <t>Purchase fee</t>
  </si>
  <si>
    <t>Qrt totals</t>
  </si>
  <si>
    <t>Purchase of motorcycles</t>
  </si>
  <si>
    <t>Annual totals with purchase</t>
  </si>
  <si>
    <t>Total fleet cost for the 4-years plan</t>
  </si>
  <si>
    <t>Transport wheelchair</t>
  </si>
  <si>
    <t>Independent wheelchair</t>
  </si>
  <si>
    <t xml:space="preserve">Assist walker, carrying </t>
  </si>
  <si>
    <t>Assist walker, simple</t>
  </si>
  <si>
    <t>Automatic digital blood pressure monitor</t>
  </si>
  <si>
    <t>Electrocardiogram unit</t>
  </si>
  <si>
    <t>Digital Pulse oxymeter</t>
  </si>
  <si>
    <t>Digital Thermometer</t>
  </si>
  <si>
    <t>Blood glucose meter (digital)</t>
  </si>
  <si>
    <t>Latex gloves (steriled, surgical use)</t>
  </si>
  <si>
    <t>Silicon catheter</t>
  </si>
  <si>
    <t>Gauge (medical use)</t>
  </si>
  <si>
    <t>Bandages</t>
  </si>
  <si>
    <t>Tapes</t>
  </si>
  <si>
    <t>Knee sleeve</t>
  </si>
  <si>
    <t>Carbon fiber knee braces</t>
  </si>
  <si>
    <t>Ankle support (sleeve)</t>
  </si>
  <si>
    <t>Arm support (sleeve)</t>
  </si>
  <si>
    <t>Carbon fiber knee frame</t>
  </si>
  <si>
    <t>Wrist brace</t>
  </si>
  <si>
    <t>ordering unit</t>
  </si>
  <si>
    <t>1 item</t>
  </si>
  <si>
    <t>1 item with supportive filter</t>
  </si>
  <si>
    <t>1 set of 2 items (front+back)</t>
  </si>
  <si>
    <t>estimated purchase price FOB (in $)</t>
  </si>
  <si>
    <t>1 box of 3 items</t>
  </si>
  <si>
    <t>1 case of 12 items in different colors</t>
  </si>
  <si>
    <t>1 box of 12 items</t>
  </si>
  <si>
    <t>1 carton: 10 dispenser boxes of 50 pairs</t>
  </si>
  <si>
    <t>Products list and prices</t>
  </si>
  <si>
    <t>minimum quantities (set by sellers)</t>
  </si>
  <si>
    <t>value of order (in USD)</t>
  </si>
  <si>
    <t>USD/EURO currency</t>
  </si>
  <si>
    <t>selling price in USD</t>
  </si>
  <si>
    <t>selling price in Euro</t>
  </si>
  <si>
    <t>Duty customs expenses</t>
  </si>
  <si>
    <t>Buildings Maintenance costs</t>
  </si>
  <si>
    <t>Product</t>
  </si>
  <si>
    <t>Quantity</t>
  </si>
  <si>
    <t>selling price in EURO</t>
  </si>
  <si>
    <t>totals</t>
  </si>
  <si>
    <t>YEAR 1</t>
  </si>
  <si>
    <t>YEAR 2</t>
  </si>
  <si>
    <t>Projected decrease in sales (%)</t>
  </si>
  <si>
    <t>YEAR 3</t>
  </si>
  <si>
    <t>YEAR 4</t>
  </si>
  <si>
    <t>International selling price in USD</t>
  </si>
  <si>
    <t>EU area selling price</t>
  </si>
  <si>
    <t>Stationery</t>
  </si>
  <si>
    <t>Start-up costs, cash to start</t>
  </si>
  <si>
    <t>Electricity and other building dues</t>
  </si>
  <si>
    <t>Cleaning services (2 premises)</t>
  </si>
  <si>
    <t>Detailed fleet gasoline expenses</t>
  </si>
  <si>
    <t>Van 1</t>
  </si>
  <si>
    <t>Van 2</t>
  </si>
  <si>
    <t>Car 1</t>
  </si>
  <si>
    <t>Car 2</t>
  </si>
  <si>
    <t>Car 3</t>
  </si>
  <si>
    <t>Car 4</t>
  </si>
  <si>
    <t>Small Van 1</t>
  </si>
  <si>
    <t>Projected 4-YEARS of gasoline expenses - fleet management</t>
  </si>
  <si>
    <t>Small Van 2</t>
  </si>
  <si>
    <t>Moto 1</t>
  </si>
  <si>
    <t>Moto 2</t>
  </si>
  <si>
    <t>Korce and suburbs</t>
  </si>
  <si>
    <t>Tirana-Korce</t>
  </si>
  <si>
    <t>Tirana</t>
  </si>
  <si>
    <t>Tirana north</t>
  </si>
  <si>
    <t>Tirana south</t>
  </si>
  <si>
    <t>Tirana east</t>
  </si>
  <si>
    <t>Tirana west</t>
  </si>
  <si>
    <t>Tirana center</t>
  </si>
  <si>
    <t>projected klm covered by the vehicle/daily</t>
  </si>
  <si>
    <t>days in operation/month</t>
  </si>
  <si>
    <t>gasoline price (in Euro)</t>
  </si>
  <si>
    <t>Tirana to Korce</t>
  </si>
  <si>
    <t>178km</t>
  </si>
  <si>
    <t>transport cost/vehicle</t>
  </si>
  <si>
    <t>total klm per month</t>
  </si>
  <si>
    <t>klm/ltr of gasoline</t>
  </si>
  <si>
    <t>Korce shop decorations</t>
  </si>
  <si>
    <t>Advertising expenses (TV, press etc)</t>
  </si>
  <si>
    <t>Promotion in Congresses</t>
  </si>
  <si>
    <t>Grants-in-aid</t>
  </si>
  <si>
    <t>CSR events and actions</t>
  </si>
  <si>
    <t>Legal expenses (law consultant)</t>
  </si>
  <si>
    <t>Accounting consultancy</t>
  </si>
  <si>
    <t>rent</t>
  </si>
  <si>
    <t xml:space="preserve"> </t>
  </si>
  <si>
    <t>Restructuring costs</t>
  </si>
  <si>
    <t>Redecoration &amp; Cabling</t>
  </si>
  <si>
    <t>Main building in Tirana (1.000 sq.m)</t>
  </si>
  <si>
    <t>Korce shop (200 sq.m)</t>
  </si>
  <si>
    <t>Promotional material, gifts etc.</t>
  </si>
  <si>
    <t>Net sales</t>
  </si>
  <si>
    <t>Net income from sales</t>
  </si>
  <si>
    <t>Personnel expenses</t>
  </si>
  <si>
    <t>Operational and administrative expenses</t>
  </si>
  <si>
    <t>Marketing expenses</t>
  </si>
  <si>
    <t>Premises and rents</t>
  </si>
  <si>
    <t>Net income before taxes</t>
  </si>
  <si>
    <t>Income taxes (20%)</t>
  </si>
  <si>
    <t>value of order (in EURO)</t>
  </si>
  <si>
    <t>cost of item after tax ($)</t>
  </si>
  <si>
    <t>cost of item after tax (Euro)</t>
  </si>
  <si>
    <t>Shipping, handling &amp; duty customs (10%) + import tax (1%) in $</t>
  </si>
  <si>
    <t>Shipping, handling &amp; duty customs (10%) + import tax (1%) in Euro</t>
  </si>
  <si>
    <t>cost of item before tax (in Euro)</t>
  </si>
  <si>
    <t>cost of item before tax (in $)</t>
  </si>
  <si>
    <t>Core cost of purchase</t>
  </si>
  <si>
    <t>Fleet expenses (leasing)</t>
  </si>
  <si>
    <t>Fleet expenses (fuel)</t>
  </si>
  <si>
    <t>Net income/loss for the period</t>
  </si>
  <si>
    <t>Total expenses</t>
  </si>
  <si>
    <t>Financing income</t>
  </si>
  <si>
    <t>Total income</t>
  </si>
  <si>
    <t>Office machines (leasing)</t>
  </si>
  <si>
    <t>Furnitures, office tables (leasing)</t>
  </si>
  <si>
    <t>Qrt 1 expenses</t>
  </si>
  <si>
    <t>Qrt 2 expenses</t>
  </si>
  <si>
    <t>Qrt 3 expenses</t>
  </si>
  <si>
    <t>Qrt 4 expenses</t>
  </si>
  <si>
    <t>Total fuel expenses</t>
  </si>
  <si>
    <t>Total expense/month</t>
  </si>
  <si>
    <t>Premises-rents</t>
  </si>
  <si>
    <t xml:space="preserve">Qrt 4 </t>
  </si>
  <si>
    <t>Total</t>
  </si>
  <si>
    <t>Operational expenses</t>
  </si>
  <si>
    <t>Total purchases/month</t>
  </si>
  <si>
    <t>Qrt 1 purchases</t>
  </si>
  <si>
    <t>Qrt 2 purchases</t>
  </si>
  <si>
    <t>Qrt 3 purchases</t>
  </si>
  <si>
    <t>Qrt 4 purchases</t>
  </si>
  <si>
    <t>Total purchases/annual</t>
  </si>
  <si>
    <t>Income statement</t>
  </si>
  <si>
    <t>Deposits of quarantees (Tirana)</t>
  </si>
  <si>
    <t>Deposits of quarantees (Korce)</t>
  </si>
  <si>
    <t>Cash Flow for YEAR 1</t>
  </si>
  <si>
    <t>Pre-establishing period</t>
  </si>
  <si>
    <t>Bank expenses</t>
  </si>
  <si>
    <t>Cash collections from operating activities</t>
  </si>
  <si>
    <t>Other income</t>
  </si>
  <si>
    <t>Cash inflows</t>
  </si>
  <si>
    <t>Cash outflows</t>
  </si>
  <si>
    <t>Total of inflows</t>
  </si>
  <si>
    <t>Payroll</t>
  </si>
  <si>
    <t>Fleet leasing</t>
  </si>
  <si>
    <t>Fleet fuels</t>
  </si>
  <si>
    <t>Marketing-Advertising</t>
  </si>
  <si>
    <t>Operational-Office expenses</t>
  </si>
  <si>
    <t>Tax (20%)</t>
  </si>
  <si>
    <t>Total of outflows</t>
  </si>
  <si>
    <t>Beginning cash balance</t>
  </si>
  <si>
    <t>Net income in credit (60 days) - (30%)</t>
  </si>
  <si>
    <t>Net income payable within the month - (40%)</t>
  </si>
  <si>
    <t>Net income in credit (90 days) - (30%)</t>
  </si>
  <si>
    <t>Cash Flow for YEAR 2</t>
  </si>
  <si>
    <t>Cash Flow for YEAR 3</t>
  </si>
  <si>
    <t>Cash Flow for YEAR 4</t>
  </si>
  <si>
    <t>Source of funds</t>
  </si>
  <si>
    <t>The Investors Team</t>
  </si>
  <si>
    <t>Evangelos Ergen</t>
  </si>
  <si>
    <t>Maria Spachidou</t>
  </si>
  <si>
    <t>The Management Team</t>
  </si>
  <si>
    <t>Alex Avramidis</t>
  </si>
  <si>
    <t>Kostas Papathanasiou</t>
  </si>
  <si>
    <t>Suela Ceka</t>
  </si>
  <si>
    <t>Total funds</t>
  </si>
  <si>
    <t>Use of funds</t>
  </si>
  <si>
    <t>Working Capital</t>
  </si>
  <si>
    <t>Restricted equity capital</t>
  </si>
  <si>
    <t>Total use of funds</t>
  </si>
  <si>
    <t>Auditor</t>
  </si>
  <si>
    <t>Share value</t>
  </si>
  <si>
    <t>No of shares</t>
  </si>
  <si>
    <t>shares</t>
  </si>
  <si>
    <t>Premises</t>
  </si>
  <si>
    <t>one-off</t>
  </si>
  <si>
    <t>contract based</t>
  </si>
  <si>
    <t>contract</t>
  </si>
  <si>
    <t>total</t>
  </si>
  <si>
    <t>(leasing will be completed in 4-years period)</t>
  </si>
  <si>
    <t>Leased fees/month</t>
  </si>
  <si>
    <t>type of vehicle</t>
  </si>
  <si>
    <t>Transportation costs</t>
  </si>
  <si>
    <t>Our selling price in USD</t>
  </si>
  <si>
    <t>Our selling price in Euro</t>
  </si>
  <si>
    <t>Products' list and selling prices</t>
  </si>
  <si>
    <t>list</t>
  </si>
  <si>
    <t>Qrt 1 expense</t>
  </si>
  <si>
    <t>Qrt 2 expense</t>
  </si>
  <si>
    <t>Qrt 3 expense</t>
  </si>
  <si>
    <t>Qrt 4 expense</t>
  </si>
  <si>
    <t>Total expense/annual</t>
  </si>
  <si>
    <t>Participation in exhibitions</t>
  </si>
  <si>
    <t>Projected decrease in purchases (%)</t>
  </si>
  <si>
    <t>Qrt 1 sales</t>
  </si>
  <si>
    <t>Qrt 2 sales</t>
  </si>
  <si>
    <t>Qrt 3 sales</t>
  </si>
  <si>
    <t>Qrt 4 sales</t>
  </si>
  <si>
    <t>Total sales/annual</t>
  </si>
  <si>
    <t>Total sales/month</t>
  </si>
  <si>
    <t>Sales (gross)</t>
  </si>
  <si>
    <t>comparative fours years</t>
  </si>
  <si>
    <t>cummulative total</t>
  </si>
  <si>
    <t>break even point</t>
  </si>
  <si>
    <t>1st exit for investors</t>
  </si>
  <si>
    <t>Discount rate</t>
  </si>
  <si>
    <t>Year</t>
  </si>
  <si>
    <t>Income stream</t>
  </si>
  <si>
    <t>Present value</t>
  </si>
  <si>
    <t>Net present value</t>
  </si>
  <si>
    <t>The Net Present Value</t>
  </si>
  <si>
    <t>The Internal Return Rate</t>
  </si>
  <si>
    <t>Net income</t>
  </si>
  <si>
    <t>Assets</t>
  </si>
  <si>
    <t>Current Assets</t>
  </si>
  <si>
    <t>Accounts Receivable</t>
  </si>
  <si>
    <t>Inventory</t>
  </si>
  <si>
    <t>Liabilities and Capital</t>
  </si>
  <si>
    <t>Accounts payable</t>
  </si>
  <si>
    <t>Capital</t>
  </si>
  <si>
    <t>Investment Cash Flow</t>
  </si>
  <si>
    <t>Net Cash Flow</t>
  </si>
  <si>
    <t>Cummulative Cash Flow</t>
  </si>
  <si>
    <t>YEAR 0</t>
  </si>
  <si>
    <t>The payback period index</t>
  </si>
  <si>
    <t>Total expenses/month</t>
  </si>
  <si>
    <t>Rents and other costs</t>
  </si>
  <si>
    <t>total of all years</t>
  </si>
  <si>
    <t>Profit Margin (net income/sales)</t>
  </si>
  <si>
    <t>Total Current Assets</t>
  </si>
  <si>
    <t>Share capital</t>
  </si>
  <si>
    <t>Restricted Equity</t>
  </si>
  <si>
    <t>Working capital</t>
  </si>
  <si>
    <t>Retained earnings</t>
  </si>
  <si>
    <t>Net income for the period</t>
  </si>
  <si>
    <t>Total equity</t>
  </si>
  <si>
    <t>Liabilities</t>
  </si>
  <si>
    <t>Cash</t>
  </si>
  <si>
    <t>Cost of imported goods</t>
  </si>
  <si>
    <t>Income from sales (gross)</t>
  </si>
  <si>
    <t>Import taxes &amp; customs</t>
  </si>
  <si>
    <t>Total equity with restricted equity</t>
  </si>
  <si>
    <t>Total Sales</t>
  </si>
  <si>
    <t>Cost of goods</t>
  </si>
  <si>
    <t>Net profits for the period</t>
  </si>
  <si>
    <t>VAT is included in the profit margin</t>
  </si>
  <si>
    <t>profit margin (%) (-20% VAT)</t>
  </si>
  <si>
    <t>profit margin (%) including VAT</t>
  </si>
  <si>
    <t>Total Liabilities and Capital</t>
  </si>
  <si>
    <t>Balance Sheet</t>
  </si>
</sst>
</file>

<file path=xl/styles.xml><?xml version="1.0" encoding="utf-8"?>
<styleSheet xmlns="http://schemas.openxmlformats.org/spreadsheetml/2006/main">
  <numFmts count="4">
    <numFmt numFmtId="164" formatCode="&quot;€&quot;#,##0"/>
    <numFmt numFmtId="165" formatCode="[$$-409]#,##0"/>
    <numFmt numFmtId="166" formatCode="[$$-409]#,##0.00"/>
    <numFmt numFmtId="167" formatCode="&quot;€&quot;#,##0.00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8"/>
      <color theme="1"/>
      <name val="Arial"/>
      <family val="2"/>
      <charset val="161"/>
    </font>
    <font>
      <b/>
      <sz val="16"/>
      <color theme="1"/>
      <name val="Arial"/>
      <family val="2"/>
      <charset val="161"/>
    </font>
    <font>
      <i/>
      <sz val="7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i/>
      <sz val="10"/>
      <color theme="1"/>
      <name val="Arial"/>
      <family val="2"/>
      <charset val="161"/>
    </font>
    <font>
      <b/>
      <i/>
      <sz val="10"/>
      <color theme="1"/>
      <name val="Arial"/>
      <family val="2"/>
      <charset val="161"/>
    </font>
    <font>
      <sz val="9"/>
      <color theme="1"/>
      <name val="Arial"/>
      <family val="2"/>
      <charset val="161"/>
    </font>
    <font>
      <b/>
      <i/>
      <sz val="9"/>
      <color theme="1"/>
      <name val="Arial"/>
      <family val="2"/>
      <charset val="161"/>
    </font>
    <font>
      <b/>
      <i/>
      <sz val="8"/>
      <color rgb="FFFF0000"/>
      <name val="Arial"/>
      <family val="2"/>
      <charset val="161"/>
    </font>
    <font>
      <b/>
      <i/>
      <sz val="9"/>
      <color rgb="FFFF0000"/>
      <name val="Arial"/>
      <family val="2"/>
      <charset val="161"/>
    </font>
    <font>
      <b/>
      <sz val="11"/>
      <color theme="0"/>
      <name val="Arial"/>
      <family val="2"/>
      <charset val="161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/>
    <xf numFmtId="164" fontId="1" fillId="2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164" fontId="2" fillId="3" borderId="1" xfId="0" applyNumberFormat="1" applyFont="1" applyFill="1" applyBorder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7" xfId="0" applyFont="1" applyBorder="1" applyAlignment="1">
      <alignment horizontal="right" wrapText="1"/>
    </xf>
    <xf numFmtId="0" fontId="5" fillId="0" borderId="7" xfId="0" applyFont="1" applyBorder="1" applyProtection="1">
      <protection locked="0"/>
    </xf>
    <xf numFmtId="165" fontId="5" fillId="0" borderId="7" xfId="0" applyNumberFormat="1" applyFont="1" applyBorder="1"/>
    <xf numFmtId="166" fontId="5" fillId="0" borderId="1" xfId="0" applyNumberFormat="1" applyFont="1" applyBorder="1"/>
    <xf numFmtId="165" fontId="5" fillId="0" borderId="1" xfId="0" applyNumberFormat="1" applyFont="1" applyBorder="1"/>
    <xf numFmtId="0" fontId="5" fillId="0" borderId="1" xfId="0" applyFont="1" applyBorder="1" applyAlignment="1">
      <alignment horizontal="right" wrapText="1"/>
    </xf>
    <xf numFmtId="0" fontId="5" fillId="0" borderId="1" xfId="0" applyFont="1" applyBorder="1" applyProtection="1">
      <protection locked="0"/>
    </xf>
    <xf numFmtId="165" fontId="6" fillId="2" borderId="7" xfId="0" applyNumberFormat="1" applyFont="1" applyFill="1" applyBorder="1"/>
    <xf numFmtId="165" fontId="6" fillId="2" borderId="1" xfId="0" applyNumberFormat="1" applyFont="1" applyFill="1" applyBorder="1"/>
    <xf numFmtId="0" fontId="5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 wrapText="1"/>
    </xf>
    <xf numFmtId="167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7" fontId="5" fillId="6" borderId="1" xfId="0" applyNumberFormat="1" applyFont="1" applyFill="1" applyBorder="1"/>
    <xf numFmtId="167" fontId="5" fillId="0" borderId="1" xfId="0" applyNumberFormat="1" applyFont="1" applyBorder="1"/>
    <xf numFmtId="0" fontId="7" fillId="0" borderId="1" xfId="0" applyFont="1" applyBorder="1" applyAlignment="1">
      <alignment horizontal="right"/>
    </xf>
    <xf numFmtId="167" fontId="6" fillId="14" borderId="1" xfId="0" applyNumberFormat="1" applyFont="1" applyFill="1" applyBorder="1"/>
    <xf numFmtId="167" fontId="6" fillId="8" borderId="1" xfId="0" applyNumberFormat="1" applyFont="1" applyFill="1" applyBorder="1"/>
    <xf numFmtId="0" fontId="6" fillId="8" borderId="1" xfId="0" applyFont="1" applyFill="1" applyBorder="1"/>
    <xf numFmtId="0" fontId="5" fillId="0" borderId="1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6" fillId="12" borderId="22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5" fillId="10" borderId="7" xfId="0" applyNumberFormat="1" applyFont="1" applyFill="1" applyBorder="1" applyProtection="1">
      <protection locked="0"/>
    </xf>
    <xf numFmtId="0" fontId="8" fillId="0" borderId="2" xfId="0" applyFont="1" applyBorder="1"/>
    <xf numFmtId="166" fontId="5" fillId="7" borderId="23" xfId="0" applyNumberFormat="1" applyFont="1" applyFill="1" applyBorder="1"/>
    <xf numFmtId="165" fontId="5" fillId="0" borderId="4" xfId="0" applyNumberFormat="1" applyFont="1" applyBorder="1"/>
    <xf numFmtId="165" fontId="5" fillId="10" borderId="1" xfId="0" applyNumberFormat="1" applyFont="1" applyFill="1" applyBorder="1" applyProtection="1">
      <protection locked="0"/>
    </xf>
    <xf numFmtId="0" fontId="7" fillId="0" borderId="1" xfId="0" applyFont="1" applyBorder="1"/>
    <xf numFmtId="167" fontId="5" fillId="0" borderId="2" xfId="0" applyNumberFormat="1" applyFont="1" applyBorder="1"/>
    <xf numFmtId="167" fontId="7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5" fillId="16" borderId="1" xfId="0" applyFont="1" applyFill="1" applyBorder="1"/>
    <xf numFmtId="0" fontId="5" fillId="16" borderId="1" xfId="0" applyFont="1" applyFill="1" applyBorder="1" applyAlignment="1">
      <alignment horizontal="left"/>
    </xf>
    <xf numFmtId="164" fontId="5" fillId="0" borderId="2" xfId="0" applyNumberFormat="1" applyFont="1" applyBorder="1"/>
    <xf numFmtId="0" fontId="5" fillId="17" borderId="22" xfId="0" applyFont="1" applyFill="1" applyBorder="1" applyAlignment="1">
      <alignment horizontal="center" wrapText="1"/>
    </xf>
    <xf numFmtId="2" fontId="5" fillId="17" borderId="23" xfId="0" applyNumberFormat="1" applyFont="1" applyFill="1" applyBorder="1"/>
    <xf numFmtId="2" fontId="5" fillId="17" borderId="24" xfId="0" applyNumberFormat="1" applyFont="1" applyFill="1" applyBorder="1"/>
    <xf numFmtId="167" fontId="5" fillId="7" borderId="23" xfId="0" applyNumberFormat="1" applyFont="1" applyFill="1" applyBorder="1"/>
    <xf numFmtId="167" fontId="5" fillId="0" borderId="0" xfId="0" applyNumberFormat="1" applyFont="1"/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3" fontId="5" fillId="0" borderId="1" xfId="0" applyNumberFormat="1" applyFont="1" applyBorder="1"/>
    <xf numFmtId="3" fontId="5" fillId="0" borderId="0" xfId="0" applyNumberFormat="1" applyFont="1"/>
    <xf numFmtId="4" fontId="5" fillId="0" borderId="1" xfId="0" applyNumberFormat="1" applyFont="1" applyBorder="1"/>
    <xf numFmtId="4" fontId="5" fillId="0" borderId="0" xfId="0" applyNumberFormat="1" applyFont="1"/>
    <xf numFmtId="0" fontId="5" fillId="7" borderId="1" xfId="0" applyFont="1" applyFill="1" applyBorder="1" applyAlignment="1">
      <alignment horizontal="center" wrapText="1"/>
    </xf>
    <xf numFmtId="167" fontId="8" fillId="0" borderId="1" xfId="0" applyNumberFormat="1" applyFont="1" applyBorder="1"/>
    <xf numFmtId="0" fontId="7" fillId="0" borderId="0" xfId="0" applyFont="1"/>
    <xf numFmtId="0" fontId="5" fillId="0" borderId="0" xfId="0" applyFont="1" applyAlignment="1">
      <alignment horizontal="left"/>
    </xf>
    <xf numFmtId="0" fontId="6" fillId="8" borderId="1" xfId="0" applyFont="1" applyFill="1" applyBorder="1" applyAlignment="1">
      <alignment horizontal="right"/>
    </xf>
    <xf numFmtId="164" fontId="5" fillId="0" borderId="7" xfId="0" applyNumberFormat="1" applyFont="1" applyBorder="1"/>
    <xf numFmtId="165" fontId="6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2" borderId="1" xfId="0" applyNumberFormat="1" applyFont="1" applyFill="1" applyBorder="1"/>
    <xf numFmtId="167" fontId="5" fillId="0" borderId="7" xfId="0" applyNumberFormat="1" applyFont="1" applyBorder="1"/>
    <xf numFmtId="0" fontId="11" fillId="0" borderId="1" xfId="0" applyFont="1" applyBorder="1" applyAlignment="1">
      <alignment wrapText="1"/>
    </xf>
    <xf numFmtId="167" fontId="11" fillId="14" borderId="1" xfId="0" applyNumberFormat="1" applyFont="1" applyFill="1" applyBorder="1"/>
    <xf numFmtId="0" fontId="11" fillId="0" borderId="1" xfId="0" applyFont="1" applyBorder="1"/>
    <xf numFmtId="167" fontId="5" fillId="0" borderId="1" xfId="0" applyNumberFormat="1" applyFont="1" applyFill="1" applyBorder="1"/>
    <xf numFmtId="167" fontId="11" fillId="19" borderId="1" xfId="0" applyNumberFormat="1" applyFont="1" applyFill="1" applyBorder="1"/>
    <xf numFmtId="17" fontId="5" fillId="6" borderId="2" xfId="0" applyNumberFormat="1" applyFont="1" applyFill="1" applyBorder="1"/>
    <xf numFmtId="167" fontId="11" fillId="14" borderId="2" xfId="0" applyNumberFormat="1" applyFont="1" applyFill="1" applyBorder="1"/>
    <xf numFmtId="167" fontId="5" fillId="0" borderId="2" xfId="0" applyNumberFormat="1" applyFont="1" applyFill="1" applyBorder="1"/>
    <xf numFmtId="167" fontId="11" fillId="19" borderId="2" xfId="0" applyNumberFormat="1" applyFont="1" applyFill="1" applyBorder="1"/>
    <xf numFmtId="0" fontId="6" fillId="2" borderId="1" xfId="0" applyFont="1" applyFill="1" applyBorder="1" applyAlignment="1">
      <alignment horizontal="center"/>
    </xf>
    <xf numFmtId="167" fontId="11" fillId="20" borderId="1" xfId="0" applyNumberFormat="1" applyFont="1" applyFill="1" applyBorder="1"/>
    <xf numFmtId="167" fontId="11" fillId="0" borderId="1" xfId="0" applyNumberFormat="1" applyFont="1" applyFill="1" applyBorder="1"/>
    <xf numFmtId="167" fontId="11" fillId="0" borderId="2" xfId="0" applyNumberFormat="1" applyFont="1" applyFill="1" applyBorder="1"/>
    <xf numFmtId="167" fontId="5" fillId="21" borderId="1" xfId="0" applyNumberFormat="1" applyFont="1" applyFill="1" applyBorder="1"/>
    <xf numFmtId="0" fontId="6" fillId="14" borderId="1" xfId="0" applyFont="1" applyFill="1" applyBorder="1" applyAlignment="1">
      <alignment wrapText="1"/>
    </xf>
    <xf numFmtId="167" fontId="5" fillId="14" borderId="1" xfId="0" applyNumberFormat="1" applyFont="1" applyFill="1" applyBorder="1"/>
    <xf numFmtId="167" fontId="7" fillId="14" borderId="1" xfId="0" applyNumberFormat="1" applyFont="1" applyFill="1" applyBorder="1"/>
    <xf numFmtId="0" fontId="11" fillId="22" borderId="1" xfId="0" applyFont="1" applyFill="1" applyBorder="1" applyAlignment="1">
      <alignment wrapText="1"/>
    </xf>
    <xf numFmtId="0" fontId="5" fillId="14" borderId="1" xfId="0" applyFont="1" applyFill="1" applyBorder="1" applyAlignment="1">
      <alignment wrapText="1"/>
    </xf>
    <xf numFmtId="17" fontId="5" fillId="14" borderId="1" xfId="0" applyNumberFormat="1" applyFont="1" applyFill="1" applyBorder="1"/>
    <xf numFmtId="0" fontId="5" fillId="14" borderId="1" xfId="0" applyFont="1" applyFill="1" applyBorder="1"/>
    <xf numFmtId="0" fontId="6" fillId="14" borderId="1" xfId="0" applyFont="1" applyFill="1" applyBorder="1" applyAlignment="1">
      <alignment horizontal="right" wrapText="1"/>
    </xf>
    <xf numFmtId="167" fontId="0" fillId="0" borderId="0" xfId="0" applyNumberFormat="1"/>
    <xf numFmtId="167" fontId="5" fillId="10" borderId="1" xfId="0" applyNumberFormat="1" applyFont="1" applyFill="1" applyBorder="1"/>
    <xf numFmtId="167" fontId="5" fillId="23" borderId="1" xfId="0" applyNumberFormat="1" applyFont="1" applyFill="1" applyBorder="1"/>
    <xf numFmtId="167" fontId="5" fillId="5" borderId="1" xfId="0" applyNumberFormat="1" applyFont="1" applyFill="1" applyBorder="1"/>
    <xf numFmtId="167" fontId="5" fillId="8" borderId="1" xfId="0" applyNumberFormat="1" applyFont="1" applyFill="1" applyBorder="1"/>
    <xf numFmtId="167" fontId="5" fillId="24" borderId="1" xfId="0" applyNumberFormat="1" applyFont="1" applyFill="1" applyBorder="1"/>
    <xf numFmtId="167" fontId="5" fillId="25" borderId="1" xfId="0" applyNumberFormat="1" applyFont="1" applyFill="1" applyBorder="1"/>
    <xf numFmtId="167" fontId="5" fillId="17" borderId="1" xfId="0" applyNumberFormat="1" applyFont="1" applyFill="1" applyBorder="1"/>
    <xf numFmtId="167" fontId="5" fillId="3" borderId="1" xfId="0" applyNumberFormat="1" applyFont="1" applyFill="1" applyBorder="1"/>
    <xf numFmtId="167" fontId="5" fillId="19" borderId="1" xfId="0" applyNumberFormat="1" applyFont="1" applyFill="1" applyBorder="1"/>
    <xf numFmtId="167" fontId="5" fillId="26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164" fontId="1" fillId="0" borderId="0" xfId="0" applyNumberFormat="1" applyFont="1"/>
    <xf numFmtId="164" fontId="14" fillId="2" borderId="1" xfId="0" applyNumberFormat="1" applyFont="1" applyFill="1" applyBorder="1"/>
    <xf numFmtId="164" fontId="13" fillId="0" borderId="3" xfId="0" applyNumberFormat="1" applyFont="1" applyFill="1" applyBorder="1"/>
    <xf numFmtId="164" fontId="7" fillId="0" borderId="4" xfId="0" applyNumberFormat="1" applyFont="1" applyFill="1" applyBorder="1"/>
    <xf numFmtId="164" fontId="7" fillId="0" borderId="4" xfId="0" applyNumberFormat="1" applyFont="1" applyBorder="1"/>
    <xf numFmtId="164" fontId="2" fillId="2" borderId="2" xfId="0" applyNumberFormat="1" applyFont="1" applyFill="1" applyBorder="1"/>
    <xf numFmtId="0" fontId="7" fillId="0" borderId="2" xfId="0" applyFont="1" applyBorder="1" applyAlignment="1">
      <alignment horizontal="center"/>
    </xf>
    <xf numFmtId="3" fontId="14" fillId="0" borderId="2" xfId="0" applyNumberFormat="1" applyFont="1" applyBorder="1"/>
    <xf numFmtId="3" fontId="7" fillId="0" borderId="2" xfId="0" applyNumberFormat="1" applyFont="1" applyBorder="1"/>
    <xf numFmtId="3" fontId="14" fillId="2" borderId="2" xfId="0" applyNumberFormat="1" applyFont="1" applyFill="1" applyBorder="1"/>
    <xf numFmtId="0" fontId="1" fillId="0" borderId="4" xfId="0" applyFont="1" applyBorder="1"/>
    <xf numFmtId="0" fontId="14" fillId="0" borderId="4" xfId="0" applyFont="1" applyBorder="1" applyAlignment="1">
      <alignment horizontal="right"/>
    </xf>
    <xf numFmtId="0" fontId="1" fillId="8" borderId="5" xfId="0" applyFont="1" applyFill="1" applyBorder="1"/>
    <xf numFmtId="0" fontId="1" fillId="8" borderId="31" xfId="0" applyFont="1" applyFill="1" applyBorder="1"/>
    <xf numFmtId="0" fontId="1" fillId="8" borderId="7" xfId="0" applyFont="1" applyFill="1" applyBorder="1"/>
    <xf numFmtId="0" fontId="12" fillId="2" borderId="4" xfId="0" applyFont="1" applyFill="1" applyBorder="1"/>
    <xf numFmtId="0" fontId="13" fillId="0" borderId="4" xfId="0" applyFont="1" applyBorder="1" applyAlignment="1">
      <alignment horizontal="right"/>
    </xf>
    <xf numFmtId="0" fontId="12" fillId="2" borderId="4" xfId="0" applyFont="1" applyFill="1" applyBorder="1" applyAlignment="1">
      <alignment horizontal="left"/>
    </xf>
    <xf numFmtId="0" fontId="0" fillId="27" borderId="0" xfId="0" applyFill="1"/>
    <xf numFmtId="0" fontId="1" fillId="27" borderId="0" xfId="0" applyFont="1" applyFill="1"/>
    <xf numFmtId="164" fontId="1" fillId="27" borderId="0" xfId="0" applyNumberFormat="1" applyFont="1" applyFill="1"/>
    <xf numFmtId="0" fontId="13" fillId="27" borderId="0" xfId="0" applyFont="1" applyFill="1" applyAlignment="1">
      <alignment horizontal="right"/>
    </xf>
    <xf numFmtId="0" fontId="6" fillId="27" borderId="0" xfId="0" applyFont="1" applyFill="1"/>
    <xf numFmtId="0" fontId="5" fillId="27" borderId="0" xfId="0" applyFont="1" applyFill="1"/>
    <xf numFmtId="167" fontId="5" fillId="27" borderId="0" xfId="0" applyNumberFormat="1" applyFont="1" applyFill="1"/>
    <xf numFmtId="167" fontId="6" fillId="2" borderId="1" xfId="0" applyNumberFormat="1" applyFont="1" applyFill="1" applyBorder="1"/>
    <xf numFmtId="0" fontId="7" fillId="27" borderId="0" xfId="0" applyFont="1" applyFill="1"/>
    <xf numFmtId="0" fontId="7" fillId="27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18" borderId="1" xfId="0" applyFont="1" applyFill="1" applyBorder="1" applyProtection="1">
      <protection locked="0"/>
    </xf>
    <xf numFmtId="164" fontId="1" fillId="18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Border="1" applyAlignment="1">
      <alignment horizontal="right" wrapText="1"/>
    </xf>
    <xf numFmtId="0" fontId="1" fillId="27" borderId="0" xfId="0" applyFont="1" applyFill="1" applyBorder="1"/>
    <xf numFmtId="164" fontId="1" fillId="27" borderId="0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Border="1"/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" fillId="0" borderId="2" xfId="0" applyFont="1" applyBorder="1"/>
    <xf numFmtId="0" fontId="1" fillId="0" borderId="2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/>
    <xf numFmtId="0" fontId="1" fillId="27" borderId="0" xfId="0" applyFont="1" applyFill="1" applyProtection="1"/>
    <xf numFmtId="0" fontId="1" fillId="4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0" fontId="2" fillId="0" borderId="2" xfId="0" applyFont="1" applyBorder="1" applyProtection="1"/>
    <xf numFmtId="0" fontId="1" fillId="0" borderId="2" xfId="0" applyFont="1" applyBorder="1" applyProtection="1"/>
    <xf numFmtId="0" fontId="1" fillId="0" borderId="1" xfId="0" applyFont="1" applyBorder="1" applyProtection="1"/>
    <xf numFmtId="164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right"/>
    </xf>
    <xf numFmtId="0" fontId="1" fillId="0" borderId="0" xfId="0" applyFont="1" applyProtection="1"/>
    <xf numFmtId="0" fontId="2" fillId="0" borderId="1" xfId="0" applyFont="1" applyBorder="1" applyProtection="1"/>
    <xf numFmtId="0" fontId="2" fillId="2" borderId="1" xfId="0" applyFont="1" applyFill="1" applyBorder="1" applyProtection="1"/>
    <xf numFmtId="0" fontId="1" fillId="0" borderId="0" xfId="0" applyFont="1" applyBorder="1"/>
    <xf numFmtId="164" fontId="1" fillId="0" borderId="0" xfId="0" applyNumberFormat="1" applyFont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17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right" wrapText="1"/>
    </xf>
    <xf numFmtId="0" fontId="1" fillId="7" borderId="2" xfId="0" applyFont="1" applyFill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0" fontId="2" fillId="7" borderId="2" xfId="0" applyFont="1" applyFill="1" applyBorder="1"/>
    <xf numFmtId="164" fontId="2" fillId="9" borderId="13" xfId="0" applyNumberFormat="1" applyFont="1" applyFill="1" applyBorder="1"/>
    <xf numFmtId="164" fontId="2" fillId="9" borderId="14" xfId="0" applyNumberFormat="1" applyFont="1" applyFill="1" applyBorder="1"/>
    <xf numFmtId="164" fontId="2" fillId="9" borderId="15" xfId="0" applyNumberFormat="1" applyFont="1" applyFill="1" applyBorder="1"/>
    <xf numFmtId="164" fontId="2" fillId="11" borderId="7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2" fillId="0" borderId="1" xfId="0" applyNumberFormat="1" applyFont="1" applyBorder="1"/>
    <xf numFmtId="164" fontId="2" fillId="11" borderId="1" xfId="0" applyNumberFormat="1" applyFont="1" applyFill="1" applyBorder="1"/>
    <xf numFmtId="0" fontId="1" fillId="5" borderId="1" xfId="0" applyFont="1" applyFill="1" applyBorder="1" applyAlignment="1">
      <alignment wrapText="1"/>
    </xf>
    <xf numFmtId="164" fontId="2" fillId="5" borderId="1" xfId="0" applyNumberFormat="1" applyFont="1" applyFill="1" applyBorder="1"/>
    <xf numFmtId="0" fontId="7" fillId="0" borderId="1" xfId="0" applyFont="1" applyBorder="1" applyAlignment="1">
      <alignment horizontal="center"/>
    </xf>
    <xf numFmtId="167" fontId="8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5" fillId="27" borderId="0" xfId="0" applyFont="1" applyFill="1" applyAlignment="1">
      <alignment wrapText="1"/>
    </xf>
    <xf numFmtId="0" fontId="10" fillId="27" borderId="0" xfId="0" applyFont="1" applyFill="1" applyAlignment="1">
      <alignment wrapText="1"/>
    </xf>
    <xf numFmtId="4" fontId="5" fillId="27" borderId="0" xfId="0" applyNumberFormat="1" applyFont="1" applyFill="1"/>
    <xf numFmtId="3" fontId="5" fillId="27" borderId="0" xfId="0" applyNumberFormat="1" applyFont="1" applyFill="1"/>
    <xf numFmtId="0" fontId="5" fillId="0" borderId="22" xfId="0" applyFont="1" applyBorder="1" applyAlignment="1">
      <alignment horizontal="center" wrapText="1"/>
    </xf>
    <xf numFmtId="165" fontId="5" fillId="0" borderId="23" xfId="0" applyNumberFormat="1" applyFont="1" applyBorder="1"/>
    <xf numFmtId="165" fontId="5" fillId="0" borderId="24" xfId="0" applyNumberFormat="1" applyFont="1" applyBorder="1"/>
    <xf numFmtId="164" fontId="5" fillId="0" borderId="23" xfId="0" applyNumberFormat="1" applyFont="1" applyBorder="1"/>
    <xf numFmtId="164" fontId="5" fillId="0" borderId="24" xfId="0" applyNumberFormat="1" applyFont="1" applyBorder="1"/>
    <xf numFmtId="0" fontId="5" fillId="2" borderId="7" xfId="0" applyFont="1" applyFill="1" applyBorder="1" applyAlignment="1">
      <alignment horizontal="center" wrapText="1"/>
    </xf>
    <xf numFmtId="0" fontId="5" fillId="27" borderId="0" xfId="0" applyFont="1" applyFill="1" applyAlignment="1">
      <alignment horizontal="center"/>
    </xf>
    <xf numFmtId="0" fontId="5" fillId="27" borderId="0" xfId="0" applyFont="1" applyFill="1" applyAlignment="1">
      <alignment horizontal="center" wrapText="1"/>
    </xf>
    <xf numFmtId="0" fontId="2" fillId="2" borderId="32" xfId="0" applyFont="1" applyFill="1" applyBorder="1"/>
    <xf numFmtId="0" fontId="8" fillId="8" borderId="1" xfId="0" applyFont="1" applyFill="1" applyBorder="1" applyAlignment="1">
      <alignment horizontal="right"/>
    </xf>
    <xf numFmtId="0" fontId="5" fillId="27" borderId="1" xfId="0" applyFont="1" applyFill="1" applyBorder="1"/>
    <xf numFmtId="0" fontId="6" fillId="2" borderId="32" xfId="0" applyFont="1" applyFill="1" applyBorder="1"/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167" fontId="7" fillId="8" borderId="1" xfId="0" applyNumberFormat="1" applyFont="1" applyFill="1" applyBorder="1"/>
    <xf numFmtId="0" fontId="11" fillId="8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7" borderId="0" xfId="0" applyFont="1" applyFill="1" applyAlignment="1">
      <alignment horizontal="right" wrapText="1"/>
    </xf>
    <xf numFmtId="0" fontId="15" fillId="0" borderId="0" xfId="0" applyFont="1"/>
    <xf numFmtId="0" fontId="15" fillId="27" borderId="0" xfId="0" applyFont="1" applyFill="1"/>
    <xf numFmtId="167" fontId="11" fillId="28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17" fillId="27" borderId="0" xfId="0" applyFont="1" applyFill="1" applyAlignment="1">
      <alignment horizontal="right"/>
    </xf>
    <xf numFmtId="0" fontId="18" fillId="27" borderId="0" xfId="0" applyFont="1" applyFill="1" applyAlignment="1">
      <alignment horizontal="right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164" fontId="1" fillId="19" borderId="1" xfId="0" applyNumberFormat="1" applyFont="1" applyFill="1" applyBorder="1"/>
    <xf numFmtId="164" fontId="1" fillId="29" borderId="1" xfId="0" applyNumberFormat="1" applyFont="1" applyFill="1" applyBorder="1"/>
    <xf numFmtId="17" fontId="6" fillId="2" borderId="1" xfId="0" applyNumberFormat="1" applyFont="1" applyFill="1" applyBorder="1" applyAlignment="1">
      <alignment horizontal="center"/>
    </xf>
    <xf numFmtId="0" fontId="8" fillId="27" borderId="0" xfId="0" applyFont="1" applyFill="1" applyAlignment="1">
      <alignment horizontal="right"/>
    </xf>
    <xf numFmtId="167" fontId="6" fillId="0" borderId="0" xfId="0" applyNumberFormat="1" applyFont="1" applyFill="1" applyBorder="1"/>
    <xf numFmtId="17" fontId="6" fillId="6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167" fontId="7" fillId="0" borderId="1" xfId="0" applyNumberFormat="1" applyFont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2" borderId="0" xfId="0" applyFont="1" applyFill="1"/>
    <xf numFmtId="0" fontId="13" fillId="0" borderId="0" xfId="0" applyFont="1" applyAlignment="1">
      <alignment horizontal="right"/>
    </xf>
    <xf numFmtId="164" fontId="1" fillId="2" borderId="0" xfId="0" applyNumberFormat="1" applyFont="1" applyFill="1"/>
    <xf numFmtId="164" fontId="13" fillId="0" borderId="0" xfId="0" applyNumberFormat="1" applyFont="1"/>
    <xf numFmtId="0" fontId="1" fillId="0" borderId="0" xfId="0" applyFont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13" borderId="1" xfId="0" applyFont="1" applyFill="1" applyBorder="1" applyAlignment="1">
      <alignment horizontal="center"/>
    </xf>
    <xf numFmtId="0" fontId="1" fillId="3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164" fontId="5" fillId="14" borderId="1" xfId="0" applyNumberFormat="1" applyFont="1" applyFill="1" applyBorder="1"/>
    <xf numFmtId="164" fontId="1" fillId="12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/>
    <xf numFmtId="164" fontId="6" fillId="0" borderId="1" xfId="0" applyNumberFormat="1" applyFont="1" applyBorder="1"/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15" borderId="25" xfId="0" applyFont="1" applyFill="1" applyBorder="1" applyAlignment="1">
      <alignment horizontal="center"/>
    </xf>
    <xf numFmtId="0" fontId="6" fillId="15" borderId="26" xfId="0" applyFont="1" applyFill="1" applyBorder="1" applyAlignment="1">
      <alignment horizontal="center"/>
    </xf>
    <xf numFmtId="0" fontId="6" fillId="15" borderId="2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/>
    <xf numFmtId="0" fontId="2" fillId="2" borderId="25" xfId="0" applyFont="1" applyFill="1" applyBorder="1" applyAlignment="1"/>
    <xf numFmtId="0" fontId="0" fillId="2" borderId="27" xfId="0" applyFill="1" applyBorder="1" applyAlignment="1"/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3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9" fillId="3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Some_overalls!$A$4</c:f>
              <c:strCache>
                <c:ptCount val="1"/>
                <c:pt idx="0">
                  <c:v>Total Sales</c:v>
                </c:pt>
              </c:strCache>
            </c:strRef>
          </c:tx>
          <c:val>
            <c:numRef>
              <c:f>Some_overalls!$B$4:$E$4</c:f>
              <c:numCache>
                <c:formatCode>"€"#,##0</c:formatCode>
                <c:ptCount val="4"/>
                <c:pt idx="0">
                  <c:v>2006037.2380499998</c:v>
                </c:pt>
                <c:pt idx="1">
                  <c:v>1605473.1464400003</c:v>
                </c:pt>
                <c:pt idx="2">
                  <c:v>1605473.1464400003</c:v>
                </c:pt>
                <c:pt idx="3">
                  <c:v>1605473.1464400003</c:v>
                </c:pt>
              </c:numCache>
            </c:numRef>
          </c:val>
        </c:ser>
        <c:ser>
          <c:idx val="1"/>
          <c:order val="1"/>
          <c:tx>
            <c:strRef>
              <c:f>Some_overalls!$A$7</c:f>
              <c:strCache>
                <c:ptCount val="1"/>
                <c:pt idx="0">
                  <c:v>Net profits for the period</c:v>
                </c:pt>
              </c:strCache>
            </c:strRef>
          </c:tx>
          <c:val>
            <c:numRef>
              <c:f>Some_overalls!$B$7:$E$7</c:f>
              <c:numCache>
                <c:formatCode>"€"#,##0</c:formatCode>
                <c:ptCount val="4"/>
                <c:pt idx="0">
                  <c:v>780588.56244000001</c:v>
                </c:pt>
                <c:pt idx="1">
                  <c:v>618210.54815199994</c:v>
                </c:pt>
                <c:pt idx="2">
                  <c:v>625470.38815200015</c:v>
                </c:pt>
                <c:pt idx="3">
                  <c:v>622141.62335200026</c:v>
                </c:pt>
              </c:numCache>
            </c:numRef>
          </c:val>
        </c:ser>
        <c:shape val="box"/>
        <c:axId val="87102208"/>
        <c:axId val="88646016"/>
        <c:axId val="0"/>
      </c:bar3DChart>
      <c:catAx>
        <c:axId val="8710220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646016"/>
        <c:crosses val="autoZero"/>
        <c:auto val="1"/>
        <c:lblAlgn val="ctr"/>
        <c:lblOffset val="100"/>
      </c:catAx>
      <c:valAx>
        <c:axId val="88646016"/>
        <c:scaling>
          <c:orientation val="minMax"/>
        </c:scaling>
        <c:axPos val="l"/>
        <c:majorGridlines/>
        <c:numFmt formatCode="&quot;€&quot;#,##0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710220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legendEntry>
      <c:layout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1571762904636943"/>
          <c:y val="5.0925925925925923E-2"/>
          <c:w val="0.75372681539807695"/>
          <c:h val="0.84168963254593299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txPr>
              <a:bodyPr/>
              <a:lstStyle/>
              <a:p>
                <a:pPr>
                  <a:defRPr sz="800" b="0" i="1" baseline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val>
            <c:numRef>
              <c:f>Investment_Cash_Flow!$C$8:$F$8</c:f>
              <c:numCache>
                <c:formatCode>"€"#,##0</c:formatCode>
                <c:ptCount val="4"/>
                <c:pt idx="0">
                  <c:v>-569018.96948500001</c:v>
                </c:pt>
                <c:pt idx="1">
                  <c:v>95237.601552000269</c:v>
                </c:pt>
                <c:pt idx="2">
                  <c:v>720707.98970400065</c:v>
                </c:pt>
                <c:pt idx="3">
                  <c:v>1462227.030556001</c:v>
                </c:pt>
              </c:numCache>
            </c:numRef>
          </c:val>
        </c:ser>
        <c:dropLines/>
        <c:marker val="1"/>
        <c:axId val="118282880"/>
        <c:axId val="119849728"/>
      </c:lineChart>
      <c:catAx>
        <c:axId val="11828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Years</a:t>
                </a:r>
              </a:p>
            </c:rich>
          </c:tx>
          <c:layout/>
        </c:title>
        <c:maj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849728"/>
        <c:crosses val="autoZero"/>
        <c:auto val="1"/>
        <c:lblAlgn val="ctr"/>
        <c:lblOffset val="100"/>
      </c:catAx>
      <c:valAx>
        <c:axId val="119849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Cummulative Cash Flow</a:t>
                </a:r>
              </a:p>
            </c:rich>
          </c:tx>
          <c:layout/>
        </c:title>
        <c:numFmt formatCode="&quot;€&quot;#,##0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8282880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11</xdr:row>
      <xdr:rowOff>107950</xdr:rowOff>
    </xdr:from>
    <xdr:to>
      <xdr:col>7</xdr:col>
      <xdr:colOff>215900</xdr:colOff>
      <xdr:row>27</xdr:row>
      <xdr:rowOff>120650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10</xdr:row>
      <xdr:rowOff>57150</xdr:rowOff>
    </xdr:from>
    <xdr:to>
      <xdr:col>5</xdr:col>
      <xdr:colOff>381000</xdr:colOff>
      <xdr:row>26</xdr:row>
      <xdr:rowOff>158750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635000</xdr:colOff>
      <xdr:row>15</xdr:row>
      <xdr:rowOff>76200</xdr:rowOff>
    </xdr:from>
    <xdr:to>
      <xdr:col>2</xdr:col>
      <xdr:colOff>215900</xdr:colOff>
      <xdr:row>21</xdr:row>
      <xdr:rowOff>114300</xdr:rowOff>
    </xdr:to>
    <xdr:cxnSp macro="">
      <xdr:nvCxnSpPr>
        <xdr:cNvPr id="7" name="Straight Arrow Connector 6"/>
        <xdr:cNvCxnSpPr/>
      </xdr:nvCxnSpPr>
      <xdr:spPr>
        <a:xfrm rot="5400000">
          <a:off x="1901825" y="2905125"/>
          <a:ext cx="1028700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539750</xdr:colOff>
      <xdr:row>21</xdr:row>
      <xdr:rowOff>158750</xdr:rowOff>
    </xdr:from>
    <xdr:to>
      <xdr:col>1</xdr:col>
      <xdr:colOff>654050</xdr:colOff>
      <xdr:row>22</xdr:row>
      <xdr:rowOff>127000</xdr:rowOff>
    </xdr:to>
    <xdr:sp macro="" textlink="">
      <xdr:nvSpPr>
        <xdr:cNvPr id="8" name="Oval 7"/>
        <xdr:cNvSpPr/>
      </xdr:nvSpPr>
      <xdr:spPr>
        <a:xfrm>
          <a:off x="2159000" y="3625850"/>
          <a:ext cx="114300" cy="1333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628650</xdr:colOff>
      <xdr:row>14</xdr:row>
      <xdr:rowOff>25400</xdr:rowOff>
    </xdr:from>
    <xdr:to>
      <xdr:col>2</xdr:col>
      <xdr:colOff>596900</xdr:colOff>
      <xdr:row>15</xdr:row>
      <xdr:rowOff>63500</xdr:rowOff>
    </xdr:to>
    <xdr:sp macro="" textlink="">
      <xdr:nvSpPr>
        <xdr:cNvPr id="9" name="TextBox 8"/>
        <xdr:cNvSpPr txBox="1"/>
      </xdr:nvSpPr>
      <xdr:spPr>
        <a:xfrm>
          <a:off x="2247900" y="2336800"/>
          <a:ext cx="711200" cy="2032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800" b="1">
              <a:latin typeface="Arial" pitchFamily="34" charset="0"/>
              <a:cs typeface="Arial" pitchFamily="34" charset="0"/>
            </a:rPr>
            <a:t>payback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3F3F3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zoomScale="90" zoomScaleNormal="90" workbookViewId="0">
      <selection sqref="A1:J14"/>
    </sheetView>
  </sheetViews>
  <sheetFormatPr defaultColWidth="9.125" defaultRowHeight="12.75"/>
  <cols>
    <col min="1" max="1" width="3.125" style="6" customWidth="1"/>
    <col min="2" max="2" width="24.25" style="6" customWidth="1"/>
    <col min="3" max="3" width="11.125" style="117" bestFit="1" customWidth="1"/>
    <col min="4" max="4" width="11" style="6" customWidth="1"/>
    <col min="5" max="5" width="9.25" style="6" bestFit="1" customWidth="1"/>
    <col min="6" max="6" width="11.375" style="6" bestFit="1" customWidth="1"/>
    <col min="7" max="7" width="4.125" style="6" customWidth="1"/>
    <col min="8" max="8" width="22.875" style="6" customWidth="1"/>
    <col min="9" max="9" width="12.75" style="6" customWidth="1"/>
    <col min="10" max="10" width="3.25" style="6" customWidth="1"/>
    <col min="11" max="16384" width="9.125" style="6"/>
  </cols>
  <sheetData>
    <row r="1" spans="1:11">
      <c r="A1" s="136"/>
      <c r="B1" s="136"/>
      <c r="C1" s="137"/>
      <c r="D1" s="136"/>
      <c r="E1" s="136"/>
      <c r="F1" s="136"/>
      <c r="G1" s="136"/>
      <c r="H1" s="136"/>
      <c r="I1" s="136"/>
      <c r="J1" s="136"/>
      <c r="K1" s="136"/>
    </row>
    <row r="2" spans="1:11" ht="14.25">
      <c r="A2" s="129"/>
      <c r="B2" s="261" t="s">
        <v>225</v>
      </c>
      <c r="C2" s="263"/>
      <c r="D2" s="263"/>
      <c r="E2" s="264"/>
      <c r="F2" s="265"/>
      <c r="G2" s="129"/>
      <c r="H2" s="261" t="s">
        <v>234</v>
      </c>
      <c r="I2" s="262"/>
      <c r="J2" s="129"/>
      <c r="K2" s="136"/>
    </row>
    <row r="3" spans="1:11">
      <c r="A3" s="130"/>
      <c r="B3" s="136"/>
      <c r="C3" s="137"/>
      <c r="D3" s="136"/>
      <c r="E3" s="55" t="s">
        <v>239</v>
      </c>
      <c r="F3" s="123" t="s">
        <v>240</v>
      </c>
      <c r="G3" s="130"/>
      <c r="H3" s="136"/>
      <c r="I3" s="136"/>
      <c r="J3" s="130"/>
      <c r="K3" s="136"/>
    </row>
    <row r="4" spans="1:11">
      <c r="A4" s="130"/>
      <c r="B4" s="132" t="s">
        <v>229</v>
      </c>
      <c r="C4" s="137"/>
      <c r="D4" s="118">
        <f>SUM(C5:C9)</f>
        <v>510000</v>
      </c>
      <c r="E4" s="119">
        <v>2</v>
      </c>
      <c r="F4" s="124">
        <f>D4/E4</f>
        <v>255000</v>
      </c>
      <c r="G4" s="130"/>
      <c r="H4" s="127" t="s">
        <v>235</v>
      </c>
      <c r="I4" s="122">
        <v>490000</v>
      </c>
      <c r="J4" s="130"/>
      <c r="K4" s="136"/>
    </row>
    <row r="5" spans="1:11">
      <c r="A5" s="130"/>
      <c r="B5" s="133" t="s">
        <v>230</v>
      </c>
      <c r="C5" s="120">
        <v>110000</v>
      </c>
      <c r="D5" s="136"/>
      <c r="E5" s="136"/>
      <c r="F5" s="125">
        <f>C5/E4</f>
        <v>55000</v>
      </c>
      <c r="G5" s="130"/>
      <c r="H5" s="127" t="s">
        <v>236</v>
      </c>
      <c r="I5" s="122">
        <f>I14-I4</f>
        <v>510000</v>
      </c>
      <c r="J5" s="130"/>
      <c r="K5" s="136"/>
    </row>
    <row r="6" spans="1:11">
      <c r="A6" s="130"/>
      <c r="B6" s="133" t="s">
        <v>232</v>
      </c>
      <c r="C6" s="121">
        <v>100000</v>
      </c>
      <c r="D6" s="136"/>
      <c r="E6" s="136"/>
      <c r="F6" s="125">
        <f>C6/E4</f>
        <v>50000</v>
      </c>
      <c r="G6" s="130"/>
      <c r="H6" s="136"/>
      <c r="I6" s="136"/>
      <c r="J6" s="130"/>
      <c r="K6" s="136"/>
    </row>
    <row r="7" spans="1:11">
      <c r="A7" s="130"/>
      <c r="B7" s="133" t="s">
        <v>227</v>
      </c>
      <c r="C7" s="121">
        <v>100000</v>
      </c>
      <c r="D7" s="136"/>
      <c r="E7" s="136"/>
      <c r="F7" s="125">
        <f>C7/E4</f>
        <v>50000</v>
      </c>
      <c r="G7" s="130"/>
      <c r="H7" s="136"/>
      <c r="I7" s="136"/>
      <c r="J7" s="130"/>
      <c r="K7" s="136"/>
    </row>
    <row r="8" spans="1:11">
      <c r="A8" s="130"/>
      <c r="B8" s="133" t="s">
        <v>231</v>
      </c>
      <c r="C8" s="121">
        <v>100000</v>
      </c>
      <c r="D8" s="136"/>
      <c r="E8" s="136"/>
      <c r="F8" s="125">
        <f>C8/E4</f>
        <v>50000</v>
      </c>
      <c r="G8" s="130"/>
      <c r="H8" s="136"/>
      <c r="I8" s="136"/>
      <c r="J8" s="130"/>
      <c r="K8" s="136"/>
    </row>
    <row r="9" spans="1:11">
      <c r="A9" s="130"/>
      <c r="B9" s="133" t="s">
        <v>228</v>
      </c>
      <c r="C9" s="121">
        <v>100000</v>
      </c>
      <c r="D9" s="136"/>
      <c r="E9" s="136"/>
      <c r="F9" s="125">
        <f>C9/E4</f>
        <v>50000</v>
      </c>
      <c r="G9" s="130"/>
      <c r="H9" s="136"/>
      <c r="I9" s="136"/>
      <c r="J9" s="130"/>
      <c r="K9" s="136"/>
    </row>
    <row r="10" spans="1:11">
      <c r="A10" s="130"/>
      <c r="B10" s="136"/>
      <c r="C10" s="137"/>
      <c r="D10" s="136"/>
      <c r="E10" s="136"/>
      <c r="F10" s="136"/>
      <c r="G10" s="130"/>
      <c r="H10" s="136"/>
      <c r="I10" s="136"/>
      <c r="J10" s="130"/>
      <c r="K10" s="136"/>
    </row>
    <row r="11" spans="1:11">
      <c r="A11" s="130"/>
      <c r="B11" s="134" t="s">
        <v>226</v>
      </c>
      <c r="D11" s="118">
        <v>490000</v>
      </c>
      <c r="E11" s="119">
        <v>2</v>
      </c>
      <c r="F11" s="124">
        <f>D11/E11</f>
        <v>245000</v>
      </c>
      <c r="G11" s="130"/>
      <c r="H11" s="136"/>
      <c r="I11" s="136"/>
      <c r="J11" s="130"/>
      <c r="K11" s="136"/>
    </row>
    <row r="12" spans="1:11">
      <c r="A12" s="130"/>
      <c r="B12" s="138"/>
      <c r="C12" s="137"/>
      <c r="D12" s="136"/>
      <c r="E12" s="136"/>
      <c r="F12" s="136"/>
      <c r="G12" s="130"/>
      <c r="H12" s="136"/>
      <c r="I12" s="136"/>
      <c r="J12" s="130"/>
      <c r="K12" s="136"/>
    </row>
    <row r="13" spans="1:11">
      <c r="A13" s="130"/>
      <c r="B13" s="138"/>
      <c r="C13" s="137"/>
      <c r="D13" s="136"/>
      <c r="E13" s="136"/>
      <c r="F13" s="136"/>
      <c r="G13" s="130"/>
      <c r="H13" s="136"/>
      <c r="I13" s="136"/>
      <c r="J13" s="130"/>
      <c r="K13" s="136"/>
    </row>
    <row r="14" spans="1:11">
      <c r="A14" s="131"/>
      <c r="B14" s="128" t="s">
        <v>233</v>
      </c>
      <c r="D14" s="9">
        <f>D4+D11</f>
        <v>1000000</v>
      </c>
      <c r="E14" s="41" t="s">
        <v>241</v>
      </c>
      <c r="F14" s="126">
        <f>F11+F4</f>
        <v>500000</v>
      </c>
      <c r="G14" s="131"/>
      <c r="H14" s="128" t="s">
        <v>237</v>
      </c>
      <c r="I14" s="122">
        <f>D14</f>
        <v>1000000</v>
      </c>
      <c r="J14" s="131"/>
      <c r="K14" s="136"/>
    </row>
    <row r="15" spans="1:11">
      <c r="B15" s="136"/>
      <c r="C15" s="137"/>
      <c r="D15" s="136"/>
      <c r="E15" s="136"/>
      <c r="F15" s="136"/>
      <c r="G15" s="136"/>
      <c r="H15" s="136"/>
      <c r="I15" s="136"/>
      <c r="J15" s="136"/>
      <c r="K15" s="136"/>
    </row>
    <row r="16" spans="1:11">
      <c r="A16" s="136"/>
      <c r="B16" s="136"/>
      <c r="C16" s="137"/>
      <c r="D16" s="136"/>
      <c r="E16" s="136"/>
      <c r="F16" s="136"/>
      <c r="G16" s="136"/>
      <c r="H16" s="136"/>
      <c r="I16" s="136"/>
      <c r="J16" s="136"/>
      <c r="K16" s="136"/>
    </row>
  </sheetData>
  <mergeCells count="2">
    <mergeCell ref="H2:I2"/>
    <mergeCell ref="B2:F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A2" sqref="A2:I23"/>
    </sheetView>
  </sheetViews>
  <sheetFormatPr defaultRowHeight="14.25"/>
  <cols>
    <col min="1" max="1" width="2.75" bestFit="1" customWidth="1"/>
    <col min="2" max="2" width="20.875" customWidth="1"/>
    <col min="3" max="3" width="16.875" customWidth="1"/>
    <col min="4" max="4" width="11.375" bestFit="1" customWidth="1"/>
  </cols>
  <sheetData>
    <row r="1" spans="1:10" ht="15" thickBot="1">
      <c r="A1" s="135"/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" thickBot="1">
      <c r="A2" s="135"/>
      <c r="B2" s="290" t="s">
        <v>253</v>
      </c>
      <c r="C2" s="291"/>
      <c r="D2" s="135"/>
      <c r="E2" s="135"/>
      <c r="F2" s="135"/>
      <c r="G2" s="135"/>
      <c r="H2" s="135"/>
      <c r="I2" s="135"/>
      <c r="J2" s="135"/>
    </row>
    <row r="3" spans="1:10" ht="33.75">
      <c r="A3" s="210"/>
      <c r="B3" s="211"/>
      <c r="C3" s="209" t="s">
        <v>86</v>
      </c>
      <c r="D3" s="19" t="s">
        <v>90</v>
      </c>
      <c r="E3" s="46" t="s">
        <v>315</v>
      </c>
      <c r="F3" s="47" t="s">
        <v>251</v>
      </c>
      <c r="G3" s="204" t="s">
        <v>112</v>
      </c>
      <c r="H3" s="204" t="s">
        <v>113</v>
      </c>
      <c r="I3" s="47" t="s">
        <v>252</v>
      </c>
      <c r="J3" s="135"/>
    </row>
    <row r="4" spans="1:10">
      <c r="A4" s="20">
        <v>1</v>
      </c>
      <c r="B4" s="21" t="s">
        <v>66</v>
      </c>
      <c r="C4" s="22" t="s">
        <v>87</v>
      </c>
      <c r="D4" s="50">
        <f>Products_list!D5</f>
        <v>69</v>
      </c>
      <c r="E4" s="51">
        <f>Products_list!P5</f>
        <v>150</v>
      </c>
      <c r="F4" s="52">
        <f>Products_list!Q5</f>
        <v>191.47500000000002</v>
      </c>
      <c r="G4" s="205">
        <f>Products_list!R5</f>
        <v>149</v>
      </c>
      <c r="H4" s="207">
        <f>Products_list!S5</f>
        <v>194</v>
      </c>
      <c r="I4" s="65">
        <f>Products_list!T5</f>
        <v>132.11775</v>
      </c>
      <c r="J4" s="135"/>
    </row>
    <row r="5" spans="1:10">
      <c r="A5" s="20">
        <v>2</v>
      </c>
      <c r="B5" s="21" t="s">
        <v>67</v>
      </c>
      <c r="C5" s="27" t="s">
        <v>87</v>
      </c>
      <c r="D5" s="50">
        <f>Products_list!D6</f>
        <v>79</v>
      </c>
      <c r="E5" s="51">
        <f>Products_list!P6</f>
        <v>150</v>
      </c>
      <c r="F5" s="52">
        <f>Products_list!Q6</f>
        <v>219.22499999999999</v>
      </c>
      <c r="G5" s="205">
        <f>Products_list!R6</f>
        <v>159</v>
      </c>
      <c r="H5" s="207">
        <f>Products_list!S6</f>
        <v>240</v>
      </c>
      <c r="I5" s="65">
        <f>Products_list!T6</f>
        <v>151.26524999999998</v>
      </c>
      <c r="J5" s="135"/>
    </row>
    <row r="6" spans="1:10">
      <c r="A6" s="20">
        <v>3</v>
      </c>
      <c r="B6" s="21" t="s">
        <v>69</v>
      </c>
      <c r="C6" s="27" t="s">
        <v>87</v>
      </c>
      <c r="D6" s="50">
        <f>Products_list!D7</f>
        <v>39</v>
      </c>
      <c r="E6" s="51">
        <f>Products_list!P7</f>
        <v>70</v>
      </c>
      <c r="F6" s="52">
        <f>Products_list!Q7</f>
        <v>73.592999999999989</v>
      </c>
      <c r="G6" s="205">
        <f>Products_list!R7</f>
        <v>69</v>
      </c>
      <c r="H6" s="207">
        <f>Products_list!S7</f>
        <v>65</v>
      </c>
      <c r="I6" s="65">
        <f>Products_list!T7</f>
        <v>50.779169999999993</v>
      </c>
      <c r="J6" s="135"/>
    </row>
    <row r="7" spans="1:10">
      <c r="A7" s="20">
        <v>4</v>
      </c>
      <c r="B7" s="21" t="s">
        <v>68</v>
      </c>
      <c r="C7" s="27" t="s">
        <v>87</v>
      </c>
      <c r="D7" s="50">
        <f>Products_list!D8</f>
        <v>69</v>
      </c>
      <c r="E7" s="51">
        <f>Products_list!P8</f>
        <v>50</v>
      </c>
      <c r="F7" s="52">
        <f>Products_list!Q8</f>
        <v>114.88499999999999</v>
      </c>
      <c r="G7" s="205">
        <f>Products_list!R8</f>
        <v>99</v>
      </c>
      <c r="H7" s="207">
        <f>Products_list!S8</f>
        <v>85</v>
      </c>
      <c r="I7" s="65">
        <f>Products_list!T8</f>
        <v>79.270649999999989</v>
      </c>
      <c r="J7" s="135"/>
    </row>
    <row r="8" spans="1:10" ht="22.5">
      <c r="A8" s="20">
        <v>5</v>
      </c>
      <c r="B8" s="21" t="s">
        <v>70</v>
      </c>
      <c r="C8" s="27" t="s">
        <v>87</v>
      </c>
      <c r="D8" s="50">
        <f>Products_list!D9</f>
        <v>19</v>
      </c>
      <c r="E8" s="51">
        <f>Products_list!P9</f>
        <v>50</v>
      </c>
      <c r="F8" s="52">
        <f>Products_list!Q9</f>
        <v>31.634999999999998</v>
      </c>
      <c r="G8" s="205">
        <f>Products_list!R9</f>
        <v>49</v>
      </c>
      <c r="H8" s="207">
        <f>Products_list!S9</f>
        <v>25</v>
      </c>
      <c r="I8" s="65">
        <f>Products_list!T9</f>
        <v>21.828150000000001</v>
      </c>
      <c r="J8" s="135"/>
    </row>
    <row r="9" spans="1:10">
      <c r="A9" s="20">
        <v>6</v>
      </c>
      <c r="B9" s="21" t="s">
        <v>73</v>
      </c>
      <c r="C9" s="27" t="s">
        <v>87</v>
      </c>
      <c r="D9" s="50">
        <f>Products_list!D10</f>
        <v>2</v>
      </c>
      <c r="E9" s="51">
        <f>Products_list!P10</f>
        <v>100</v>
      </c>
      <c r="F9" s="52">
        <f>Products_list!Q10</f>
        <v>4.4400000000000004</v>
      </c>
      <c r="G9" s="205">
        <f>Products_list!R10</f>
        <v>6</v>
      </c>
      <c r="H9" s="207">
        <f>Products_list!S10</f>
        <v>6</v>
      </c>
      <c r="I9" s="65">
        <f>Products_list!T10</f>
        <v>3.0636000000000001</v>
      </c>
      <c r="J9" s="135"/>
    </row>
    <row r="10" spans="1:10">
      <c r="A10" s="20">
        <v>7</v>
      </c>
      <c r="B10" s="21" t="s">
        <v>72</v>
      </c>
      <c r="C10" s="27" t="s">
        <v>87</v>
      </c>
      <c r="D10" s="50">
        <f>Products_list!D11</f>
        <v>19</v>
      </c>
      <c r="E10" s="51">
        <f>Products_list!P11</f>
        <v>100</v>
      </c>
      <c r="F10" s="52">
        <f>Products_list!Q11</f>
        <v>42.18</v>
      </c>
      <c r="G10" s="205">
        <f>Products_list!R11</f>
        <v>59</v>
      </c>
      <c r="H10" s="207">
        <f>Products_list!S11</f>
        <v>35</v>
      </c>
      <c r="I10" s="65">
        <f>Products_list!T11</f>
        <v>29.104200000000002</v>
      </c>
      <c r="J10" s="135"/>
    </row>
    <row r="11" spans="1:10">
      <c r="A11" s="20">
        <v>8</v>
      </c>
      <c r="B11" s="21" t="s">
        <v>71</v>
      </c>
      <c r="C11" s="27" t="s">
        <v>87</v>
      </c>
      <c r="D11" s="50">
        <f>Products_list!D12</f>
        <v>300</v>
      </c>
      <c r="E11" s="51">
        <f>Products_list!P12</f>
        <v>100</v>
      </c>
      <c r="F11" s="52">
        <f>Products_list!Q12</f>
        <v>666</v>
      </c>
      <c r="G11" s="205">
        <f>Products_list!R12</f>
        <v>600</v>
      </c>
      <c r="H11" s="207">
        <f>Products_list!S12</f>
        <v>550</v>
      </c>
      <c r="I11" s="65">
        <f>Products_list!T12</f>
        <v>459.53999999999996</v>
      </c>
      <c r="J11" s="135"/>
    </row>
    <row r="12" spans="1:10">
      <c r="A12" s="20">
        <v>9</v>
      </c>
      <c r="B12" s="21" t="s">
        <v>74</v>
      </c>
      <c r="C12" s="27" t="s">
        <v>87</v>
      </c>
      <c r="D12" s="50">
        <f>Products_list!D13</f>
        <v>19</v>
      </c>
      <c r="E12" s="51">
        <f>Products_list!P13</f>
        <v>70</v>
      </c>
      <c r="F12" s="52">
        <f>Products_list!Q13</f>
        <v>35.853000000000002</v>
      </c>
      <c r="G12" s="205">
        <f>Products_list!R13</f>
        <v>29</v>
      </c>
      <c r="H12" s="207">
        <f>Products_list!S13</f>
        <v>29</v>
      </c>
      <c r="I12" s="65">
        <f>Products_list!T13</f>
        <v>24.738569999999999</v>
      </c>
      <c r="J12" s="135"/>
    </row>
    <row r="13" spans="1:10" ht="22.5">
      <c r="A13" s="20">
        <v>10</v>
      </c>
      <c r="B13" s="21" t="s">
        <v>75</v>
      </c>
      <c r="C13" s="27" t="s">
        <v>94</v>
      </c>
      <c r="D13" s="50">
        <f>Products_list!D14</f>
        <v>16</v>
      </c>
      <c r="E13" s="51">
        <f>Products_list!P14</f>
        <v>300</v>
      </c>
      <c r="F13" s="52">
        <f>Products_list!Q14</f>
        <v>71.039999999999992</v>
      </c>
      <c r="G13" s="205">
        <f>Products_list!R14</f>
        <v>65</v>
      </c>
      <c r="H13" s="207">
        <f>Products_list!S14</f>
        <v>65</v>
      </c>
      <c r="I13" s="65">
        <f>Products_list!T14</f>
        <v>49.017599999999995</v>
      </c>
      <c r="J13" s="135"/>
    </row>
    <row r="14" spans="1:10">
      <c r="A14" s="20">
        <v>11</v>
      </c>
      <c r="B14" s="21" t="s">
        <v>76</v>
      </c>
      <c r="C14" s="27" t="s">
        <v>91</v>
      </c>
      <c r="D14" s="50">
        <f>Products_list!D15</f>
        <v>21</v>
      </c>
      <c r="E14" s="51">
        <f>Products_list!P15</f>
        <v>200</v>
      </c>
      <c r="F14" s="52">
        <f>Products_list!Q15</f>
        <v>69.929999999999993</v>
      </c>
      <c r="G14" s="205">
        <f>Products_list!R15</f>
        <v>54</v>
      </c>
      <c r="H14" s="207">
        <f>Products_list!S15</f>
        <v>75</v>
      </c>
      <c r="I14" s="65">
        <f>Products_list!T15</f>
        <v>48.251699999999985</v>
      </c>
      <c r="J14" s="135"/>
    </row>
    <row r="15" spans="1:10" ht="22.5">
      <c r="A15" s="20">
        <v>12</v>
      </c>
      <c r="B15" s="21" t="s">
        <v>77</v>
      </c>
      <c r="C15" s="27" t="s">
        <v>88</v>
      </c>
      <c r="D15" s="50">
        <f>Products_list!D16</f>
        <v>11</v>
      </c>
      <c r="E15" s="51">
        <f>Products_list!P16</f>
        <v>150</v>
      </c>
      <c r="F15" s="52">
        <f>Products_list!Q16</f>
        <v>30.524999999999999</v>
      </c>
      <c r="G15" s="205">
        <f>Products_list!R16</f>
        <v>16</v>
      </c>
      <c r="H15" s="207">
        <f>Products_list!S16</f>
        <v>35</v>
      </c>
      <c r="I15" s="65">
        <f>Products_list!T16</f>
        <v>21.062249999999999</v>
      </c>
      <c r="J15" s="135"/>
    </row>
    <row r="16" spans="1:10" ht="22.5">
      <c r="A16" s="20">
        <v>13</v>
      </c>
      <c r="B16" s="21" t="s">
        <v>78</v>
      </c>
      <c r="C16" s="27" t="s">
        <v>92</v>
      </c>
      <c r="D16" s="50">
        <f>Products_list!D17</f>
        <v>7</v>
      </c>
      <c r="E16" s="51">
        <f>Products_list!P17</f>
        <v>150</v>
      </c>
      <c r="F16" s="52">
        <f>Products_list!Q17</f>
        <v>19.424999999999997</v>
      </c>
      <c r="G16" s="205">
        <f>Products_list!R17</f>
        <v>22</v>
      </c>
      <c r="H16" s="207">
        <f>Products_list!S17</f>
        <v>18</v>
      </c>
      <c r="I16" s="65">
        <f>Products_list!T17</f>
        <v>13.403249999999996</v>
      </c>
      <c r="J16" s="135"/>
    </row>
    <row r="17" spans="1:10">
      <c r="A17" s="20">
        <v>14</v>
      </c>
      <c r="B17" s="21" t="s">
        <v>79</v>
      </c>
      <c r="C17" s="27" t="s">
        <v>93</v>
      </c>
      <c r="D17" s="50">
        <f>Products_list!D18</f>
        <v>4</v>
      </c>
      <c r="E17" s="51">
        <f>Products_list!P18</f>
        <v>200</v>
      </c>
      <c r="F17" s="52">
        <f>Products_list!Q18</f>
        <v>13.32</v>
      </c>
      <c r="G17" s="205">
        <f>Products_list!R18</f>
        <v>12</v>
      </c>
      <c r="H17" s="207">
        <f>Products_list!S18</f>
        <v>12</v>
      </c>
      <c r="I17" s="65">
        <f>Products_list!T18</f>
        <v>9.1907999999999994</v>
      </c>
      <c r="J17" s="135"/>
    </row>
    <row r="18" spans="1:10">
      <c r="A18" s="20">
        <v>15</v>
      </c>
      <c r="B18" s="21" t="s">
        <v>83</v>
      </c>
      <c r="C18" s="27" t="s">
        <v>87</v>
      </c>
      <c r="D18" s="50">
        <f>Products_list!D19</f>
        <v>12</v>
      </c>
      <c r="E18" s="51">
        <f>Products_list!P19</f>
        <v>200</v>
      </c>
      <c r="F18" s="52">
        <f>Products_list!Q19</f>
        <v>39.96</v>
      </c>
      <c r="G18" s="205">
        <f>Products_list!R19</f>
        <v>22</v>
      </c>
      <c r="H18" s="207">
        <f>Products_list!S19</f>
        <v>45</v>
      </c>
      <c r="I18" s="65">
        <f>Products_list!T19</f>
        <v>27.572399999999998</v>
      </c>
      <c r="J18" s="135"/>
    </row>
    <row r="19" spans="1:10">
      <c r="A19" s="20">
        <v>16</v>
      </c>
      <c r="B19" s="21" t="s">
        <v>82</v>
      </c>
      <c r="C19" s="27" t="s">
        <v>87</v>
      </c>
      <c r="D19" s="50">
        <f>Products_list!D20</f>
        <v>12</v>
      </c>
      <c r="E19" s="51">
        <f>Products_list!P20</f>
        <v>200</v>
      </c>
      <c r="F19" s="52">
        <f>Products_list!Q20</f>
        <v>39.96</v>
      </c>
      <c r="G19" s="205">
        <f>Products_list!R20</f>
        <v>22</v>
      </c>
      <c r="H19" s="207">
        <f>Products_list!S20</f>
        <v>45</v>
      </c>
      <c r="I19" s="65">
        <f>Products_list!T20</f>
        <v>27.572399999999998</v>
      </c>
      <c r="J19" s="135"/>
    </row>
    <row r="20" spans="1:10">
      <c r="A20" s="20">
        <v>17</v>
      </c>
      <c r="B20" s="21" t="s">
        <v>80</v>
      </c>
      <c r="C20" s="27" t="s">
        <v>87</v>
      </c>
      <c r="D20" s="50">
        <f>Products_list!D21</f>
        <v>14</v>
      </c>
      <c r="E20" s="51">
        <f>Products_list!P21</f>
        <v>200</v>
      </c>
      <c r="F20" s="52">
        <f>Products_list!Q21</f>
        <v>46.62</v>
      </c>
      <c r="G20" s="205">
        <f>Products_list!R21</f>
        <v>25</v>
      </c>
      <c r="H20" s="207">
        <f>Products_list!S21</f>
        <v>45</v>
      </c>
      <c r="I20" s="65">
        <f>Products_list!T21</f>
        <v>32.1678</v>
      </c>
      <c r="J20" s="135"/>
    </row>
    <row r="21" spans="1:10">
      <c r="A21" s="20">
        <v>18</v>
      </c>
      <c r="B21" s="21" t="s">
        <v>81</v>
      </c>
      <c r="C21" s="27" t="s">
        <v>87</v>
      </c>
      <c r="D21" s="50">
        <f>Products_list!D22</f>
        <v>16</v>
      </c>
      <c r="E21" s="51">
        <f>Products_list!P22</f>
        <v>200</v>
      </c>
      <c r="F21" s="52">
        <f>Products_list!Q22</f>
        <v>53.279999999999994</v>
      </c>
      <c r="G21" s="205">
        <f>Products_list!R22</f>
        <v>32</v>
      </c>
      <c r="H21" s="207">
        <f>Products_list!S22</f>
        <v>45</v>
      </c>
      <c r="I21" s="65">
        <f>Products_list!T22</f>
        <v>36.763199999999998</v>
      </c>
      <c r="J21" s="135"/>
    </row>
    <row r="22" spans="1:10" ht="22.5">
      <c r="A22" s="20">
        <v>19</v>
      </c>
      <c r="B22" s="21" t="s">
        <v>84</v>
      </c>
      <c r="C22" s="27" t="s">
        <v>89</v>
      </c>
      <c r="D22" s="50">
        <f>Products_list!D23</f>
        <v>20</v>
      </c>
      <c r="E22" s="51">
        <f>Products_list!P23</f>
        <v>200</v>
      </c>
      <c r="F22" s="52">
        <f>Products_list!Q23</f>
        <v>66.599999999999994</v>
      </c>
      <c r="G22" s="205">
        <f>Products_list!R23</f>
        <v>45</v>
      </c>
      <c r="H22" s="207">
        <f>Products_list!S23</f>
        <v>55</v>
      </c>
      <c r="I22" s="65">
        <f>Products_list!T23</f>
        <v>45.954000000000001</v>
      </c>
      <c r="J22" s="135"/>
    </row>
    <row r="23" spans="1:10" ht="15" thickBot="1">
      <c r="A23" s="20">
        <v>20</v>
      </c>
      <c r="B23" s="21" t="s">
        <v>85</v>
      </c>
      <c r="C23" s="27" t="s">
        <v>87</v>
      </c>
      <c r="D23" s="50">
        <f>Products_list!D24</f>
        <v>9</v>
      </c>
      <c r="E23" s="51">
        <f>Products_list!P24</f>
        <v>200</v>
      </c>
      <c r="F23" s="52">
        <f>Products_list!Q24</f>
        <v>29.97</v>
      </c>
      <c r="G23" s="206">
        <f>Products_list!R24</f>
        <v>24</v>
      </c>
      <c r="H23" s="208">
        <f>Products_list!S24</f>
        <v>25</v>
      </c>
      <c r="I23" s="65">
        <f>Products_list!T24</f>
        <v>20.679299999999998</v>
      </c>
      <c r="J23" s="135"/>
    </row>
    <row r="24" spans="1:10">
      <c r="A24" s="135"/>
      <c r="B24" s="135"/>
      <c r="C24" s="135"/>
      <c r="D24" s="135"/>
      <c r="E24" s="135"/>
      <c r="F24" s="135"/>
      <c r="G24" s="135"/>
      <c r="H24" s="135"/>
      <c r="I24" s="135"/>
      <c r="J24" s="135"/>
    </row>
    <row r="25" spans="1:10">
      <c r="A25" s="135"/>
      <c r="B25" s="135"/>
      <c r="C25" s="135"/>
      <c r="D25" s="135"/>
      <c r="E25" s="135"/>
      <c r="F25" s="135"/>
      <c r="G25" s="135"/>
      <c r="H25" s="135"/>
      <c r="I25" s="135"/>
      <c r="J25" s="135"/>
    </row>
  </sheetData>
  <mergeCells count="1">
    <mergeCell ref="B2:C2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53"/>
  <sheetViews>
    <sheetView topLeftCell="A124" zoomScale="80" zoomScaleNormal="80" workbookViewId="0">
      <selection activeCell="A130" sqref="A130:O153"/>
    </sheetView>
  </sheetViews>
  <sheetFormatPr defaultRowHeight="14.25"/>
  <cols>
    <col min="1" max="1" width="26" customWidth="1"/>
    <col min="2" max="2" width="9.375" bestFit="1" customWidth="1"/>
    <col min="3" max="3" width="10.625" bestFit="1" customWidth="1"/>
    <col min="4" max="4" width="8.625" bestFit="1" customWidth="1"/>
    <col min="5" max="5" width="10.625" bestFit="1" customWidth="1"/>
    <col min="6" max="7" width="9.75" bestFit="1" customWidth="1"/>
    <col min="8" max="8" width="10.625" bestFit="1" customWidth="1"/>
    <col min="9" max="9" width="8.625" bestFit="1" customWidth="1"/>
    <col min="10" max="10" width="9.75" bestFit="1" customWidth="1"/>
    <col min="11" max="11" width="10.625" bestFit="1" customWidth="1"/>
    <col min="12" max="14" width="8.625" bestFit="1" customWidth="1"/>
    <col min="15" max="15" width="10.75" style="15" bestFit="1" customWidth="1"/>
  </cols>
  <sheetData>
    <row r="1" spans="1:15" ht="15" thickBot="1">
      <c r="A1" s="15" t="s">
        <v>190</v>
      </c>
      <c r="B1" s="15"/>
      <c r="C1" s="283" t="s">
        <v>107</v>
      </c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5"/>
    </row>
    <row r="2" spans="1:15">
      <c r="A2" s="15"/>
      <c r="B2" s="15"/>
      <c r="C2" s="286" t="s">
        <v>38</v>
      </c>
      <c r="D2" s="286"/>
      <c r="E2" s="286"/>
      <c r="F2" s="287" t="s">
        <v>39</v>
      </c>
      <c r="G2" s="287"/>
      <c r="H2" s="287"/>
      <c r="I2" s="287" t="s">
        <v>40</v>
      </c>
      <c r="J2" s="287"/>
      <c r="K2" s="287"/>
      <c r="L2" s="287" t="s">
        <v>41</v>
      </c>
      <c r="M2" s="287"/>
      <c r="N2" s="287"/>
    </row>
    <row r="3" spans="1:15">
      <c r="A3" s="15"/>
      <c r="B3" s="15"/>
      <c r="C3" s="39">
        <v>41091</v>
      </c>
      <c r="D3" s="39">
        <v>41122</v>
      </c>
      <c r="E3" s="39">
        <v>41153</v>
      </c>
      <c r="F3" s="39">
        <v>41183</v>
      </c>
      <c r="G3" s="39">
        <v>41214</v>
      </c>
      <c r="H3" s="39">
        <v>41244</v>
      </c>
      <c r="I3" s="39">
        <v>41275</v>
      </c>
      <c r="J3" s="39">
        <v>41306</v>
      </c>
      <c r="K3" s="39">
        <v>41334</v>
      </c>
      <c r="L3" s="39">
        <v>41365</v>
      </c>
      <c r="M3" s="39">
        <v>41395</v>
      </c>
      <c r="N3" s="39">
        <v>41426</v>
      </c>
    </row>
    <row r="4" spans="1:15">
      <c r="A4" s="15"/>
      <c r="B4" s="1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41" t="s">
        <v>106</v>
      </c>
    </row>
    <row r="5" spans="1:15">
      <c r="A5" s="20" t="s">
        <v>157</v>
      </c>
      <c r="B5" s="38" t="s">
        <v>153</v>
      </c>
      <c r="C5" s="40">
        <v>3000</v>
      </c>
      <c r="D5" s="40">
        <v>3000</v>
      </c>
      <c r="E5" s="40">
        <v>3000</v>
      </c>
      <c r="F5" s="40">
        <v>3000</v>
      </c>
      <c r="G5" s="40">
        <v>3000</v>
      </c>
      <c r="H5" s="40">
        <v>3000</v>
      </c>
      <c r="I5" s="40">
        <v>3000</v>
      </c>
      <c r="J5" s="40">
        <v>3000</v>
      </c>
      <c r="K5" s="40">
        <v>3000</v>
      </c>
      <c r="L5" s="40">
        <v>3000</v>
      </c>
      <c r="M5" s="40">
        <v>3000</v>
      </c>
      <c r="N5" s="56">
        <v>3000</v>
      </c>
      <c r="O5" s="40">
        <f>SUM(C5:N5)</f>
        <v>36000</v>
      </c>
    </row>
    <row r="6" spans="1:15">
      <c r="A6" s="20" t="s">
        <v>155</v>
      </c>
      <c r="B6" s="38" t="s">
        <v>243</v>
      </c>
      <c r="C6" s="40">
        <v>10000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56">
        <v>0</v>
      </c>
      <c r="O6" s="40">
        <f t="shared" ref="O6:O10" si="0">SUM(C6:N6)</f>
        <v>10000</v>
      </c>
    </row>
    <row r="7" spans="1:15">
      <c r="A7" s="20" t="s">
        <v>156</v>
      </c>
      <c r="B7" s="38" t="s">
        <v>243</v>
      </c>
      <c r="C7" s="40">
        <v>5000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56">
        <v>0</v>
      </c>
      <c r="O7" s="40">
        <f t="shared" si="0"/>
        <v>5000</v>
      </c>
    </row>
    <row r="8" spans="1:15">
      <c r="A8" s="20" t="s">
        <v>158</v>
      </c>
      <c r="B8" s="38" t="s">
        <v>153</v>
      </c>
      <c r="C8" s="40">
        <v>200</v>
      </c>
      <c r="D8" s="40">
        <v>200</v>
      </c>
      <c r="E8" s="40">
        <v>200</v>
      </c>
      <c r="F8" s="40">
        <v>200</v>
      </c>
      <c r="G8" s="40">
        <v>200</v>
      </c>
      <c r="H8" s="40">
        <v>200</v>
      </c>
      <c r="I8" s="40">
        <v>200</v>
      </c>
      <c r="J8" s="40">
        <v>200</v>
      </c>
      <c r="K8" s="40">
        <v>200</v>
      </c>
      <c r="L8" s="40">
        <v>200</v>
      </c>
      <c r="M8" s="40">
        <v>200</v>
      </c>
      <c r="N8" s="56">
        <v>200</v>
      </c>
      <c r="O8" s="40">
        <f t="shared" si="0"/>
        <v>2400</v>
      </c>
    </row>
    <row r="9" spans="1:15">
      <c r="A9" s="20" t="s">
        <v>201</v>
      </c>
      <c r="B9" s="38" t="s">
        <v>245</v>
      </c>
      <c r="C9" s="40">
        <v>6000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56">
        <v>0</v>
      </c>
      <c r="O9" s="40">
        <f t="shared" si="0"/>
        <v>6000</v>
      </c>
    </row>
    <row r="10" spans="1:15">
      <c r="A10" s="20" t="s">
        <v>202</v>
      </c>
      <c r="B10" s="38" t="s">
        <v>245</v>
      </c>
      <c r="C10" s="40">
        <v>400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56">
        <v>0</v>
      </c>
      <c r="O10" s="40">
        <f t="shared" si="0"/>
        <v>400</v>
      </c>
    </row>
    <row r="11" spans="1:15">
      <c r="A11" s="20"/>
      <c r="B11" s="38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66" t="s">
        <v>154</v>
      </c>
    </row>
    <row r="12" spans="1:15">
      <c r="A12" s="20"/>
      <c r="B12" s="3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66" t="s">
        <v>154</v>
      </c>
    </row>
    <row r="13" spans="1:15">
      <c r="A13" s="20"/>
      <c r="B13" s="38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66" t="s">
        <v>154</v>
      </c>
    </row>
    <row r="14" spans="1:15">
      <c r="A14" s="20"/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66" t="s">
        <v>154</v>
      </c>
    </row>
    <row r="15" spans="1:15">
      <c r="A15" s="20"/>
      <c r="B15" s="38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66" t="s">
        <v>154</v>
      </c>
    </row>
    <row r="16" spans="1: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44" t="s">
        <v>293</v>
      </c>
      <c r="B17" s="20"/>
      <c r="C17" s="43">
        <f>SUM(C5:C16)</f>
        <v>24600</v>
      </c>
      <c r="D17" s="43">
        <f t="shared" ref="D17:N17" si="1">SUM(D5:D16)</f>
        <v>3200</v>
      </c>
      <c r="E17" s="43">
        <f t="shared" si="1"/>
        <v>3200</v>
      </c>
      <c r="F17" s="43">
        <f t="shared" si="1"/>
        <v>3200</v>
      </c>
      <c r="G17" s="43">
        <f t="shared" si="1"/>
        <v>3200</v>
      </c>
      <c r="H17" s="43">
        <f t="shared" si="1"/>
        <v>3200</v>
      </c>
      <c r="I17" s="43">
        <f t="shared" si="1"/>
        <v>3200</v>
      </c>
      <c r="J17" s="43">
        <f t="shared" si="1"/>
        <v>3200</v>
      </c>
      <c r="K17" s="43">
        <f t="shared" si="1"/>
        <v>3200</v>
      </c>
      <c r="L17" s="43">
        <f t="shared" si="1"/>
        <v>3200</v>
      </c>
      <c r="M17" s="43">
        <f t="shared" si="1"/>
        <v>3200</v>
      </c>
      <c r="N17" s="43">
        <f t="shared" si="1"/>
        <v>3200</v>
      </c>
    </row>
    <row r="18" spans="1:1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>
      <c r="A19" s="45" t="s">
        <v>38</v>
      </c>
      <c r="B19" s="15"/>
      <c r="C19" s="15"/>
      <c r="D19" s="15"/>
      <c r="E19" s="42">
        <f>C17+D17+E17</f>
        <v>31000</v>
      </c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45" t="s">
        <v>39</v>
      </c>
      <c r="B20" s="15"/>
      <c r="C20" s="15"/>
      <c r="D20" s="15"/>
      <c r="E20" s="15"/>
      <c r="F20" s="15"/>
      <c r="G20" s="15"/>
      <c r="H20" s="42">
        <f>F17+G17+H17</f>
        <v>9600</v>
      </c>
      <c r="I20" s="15"/>
      <c r="J20" s="15"/>
      <c r="K20" s="15"/>
      <c r="L20" s="15"/>
      <c r="M20" s="15"/>
      <c r="N20" s="15"/>
    </row>
    <row r="21" spans="1:14">
      <c r="A21" s="45" t="s">
        <v>40</v>
      </c>
      <c r="B21" s="15"/>
      <c r="C21" s="15"/>
      <c r="D21" s="15"/>
      <c r="E21" s="15"/>
      <c r="F21" s="15"/>
      <c r="G21" s="15"/>
      <c r="H21" s="15"/>
      <c r="I21" s="15"/>
      <c r="J21" s="15"/>
      <c r="K21" s="42">
        <f>I17+J17+K17</f>
        <v>9600</v>
      </c>
      <c r="L21" s="15"/>
      <c r="M21" s="15"/>
      <c r="N21" s="15"/>
    </row>
    <row r="22" spans="1:14">
      <c r="A22" s="45" t="s">
        <v>191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42">
        <f>L17+M17+N17</f>
        <v>9600</v>
      </c>
    </row>
    <row r="23" spans="1:1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45" t="s">
        <v>192</v>
      </c>
      <c r="B24" s="42">
        <f>E19+H20+K21+N22</f>
        <v>59800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43" spans="1:15" ht="15" thickBot="1"/>
    <row r="44" spans="1:15" ht="15" thickBot="1">
      <c r="A44" s="15" t="s">
        <v>190</v>
      </c>
      <c r="B44" s="15"/>
      <c r="C44" s="283" t="s">
        <v>108</v>
      </c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5"/>
    </row>
    <row r="45" spans="1:15">
      <c r="A45" s="15"/>
      <c r="B45" s="15"/>
      <c r="C45" s="286" t="s">
        <v>38</v>
      </c>
      <c r="D45" s="286"/>
      <c r="E45" s="286"/>
      <c r="F45" s="287" t="s">
        <v>39</v>
      </c>
      <c r="G45" s="287"/>
      <c r="H45" s="287"/>
      <c r="I45" s="287" t="s">
        <v>40</v>
      </c>
      <c r="J45" s="287"/>
      <c r="K45" s="287"/>
      <c r="L45" s="287" t="s">
        <v>41</v>
      </c>
      <c r="M45" s="287"/>
      <c r="N45" s="287"/>
    </row>
    <row r="46" spans="1:15">
      <c r="A46" s="15"/>
      <c r="B46" s="15"/>
      <c r="C46" s="39">
        <v>41456</v>
      </c>
      <c r="D46" s="39">
        <v>41487</v>
      </c>
      <c r="E46" s="39">
        <v>41518</v>
      </c>
      <c r="F46" s="39">
        <v>41548</v>
      </c>
      <c r="G46" s="39">
        <v>41579</v>
      </c>
      <c r="H46" s="39">
        <v>41609</v>
      </c>
      <c r="I46" s="39">
        <v>41640</v>
      </c>
      <c r="J46" s="39">
        <v>41671</v>
      </c>
      <c r="K46" s="39">
        <v>41699</v>
      </c>
      <c r="L46" s="39">
        <v>41730</v>
      </c>
      <c r="M46" s="39">
        <v>41760</v>
      </c>
      <c r="N46" s="39">
        <v>41791</v>
      </c>
    </row>
    <row r="47" spans="1:15">
      <c r="A47" s="15"/>
      <c r="B47" s="1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41" t="s">
        <v>106</v>
      </c>
    </row>
    <row r="48" spans="1:15">
      <c r="A48" s="20" t="s">
        <v>157</v>
      </c>
      <c r="B48" s="38" t="s">
        <v>153</v>
      </c>
      <c r="C48" s="40">
        <v>3000</v>
      </c>
      <c r="D48" s="40">
        <v>3000</v>
      </c>
      <c r="E48" s="40">
        <v>3000</v>
      </c>
      <c r="F48" s="40">
        <v>3000</v>
      </c>
      <c r="G48" s="40">
        <v>3000</v>
      </c>
      <c r="H48" s="40">
        <v>3000</v>
      </c>
      <c r="I48" s="40">
        <v>3000</v>
      </c>
      <c r="J48" s="40">
        <v>3000</v>
      </c>
      <c r="K48" s="40">
        <v>3000</v>
      </c>
      <c r="L48" s="40">
        <v>3000</v>
      </c>
      <c r="M48" s="40">
        <v>3000</v>
      </c>
      <c r="N48" s="40">
        <v>3000</v>
      </c>
      <c r="O48" s="40">
        <f>SUM(C48:N48)</f>
        <v>36000</v>
      </c>
    </row>
    <row r="49" spans="1:15">
      <c r="A49" s="20" t="s">
        <v>155</v>
      </c>
      <c r="B49" s="38" t="s">
        <v>154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f t="shared" ref="O49:O53" si="2">SUM(C49:N49)</f>
        <v>0</v>
      </c>
    </row>
    <row r="50" spans="1:15">
      <c r="A50" s="20" t="s">
        <v>156</v>
      </c>
      <c r="B50" s="38" t="s">
        <v>154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f t="shared" si="2"/>
        <v>0</v>
      </c>
    </row>
    <row r="51" spans="1:15">
      <c r="A51" s="20" t="s">
        <v>158</v>
      </c>
      <c r="B51" s="38" t="s">
        <v>153</v>
      </c>
      <c r="C51" s="40">
        <v>200</v>
      </c>
      <c r="D51" s="40">
        <v>200</v>
      </c>
      <c r="E51" s="40">
        <v>200</v>
      </c>
      <c r="F51" s="40">
        <v>200</v>
      </c>
      <c r="G51" s="40">
        <v>200</v>
      </c>
      <c r="H51" s="40">
        <v>200</v>
      </c>
      <c r="I51" s="40">
        <v>200</v>
      </c>
      <c r="J51" s="40">
        <v>200</v>
      </c>
      <c r="K51" s="40">
        <v>200</v>
      </c>
      <c r="L51" s="40">
        <v>200</v>
      </c>
      <c r="M51" s="40">
        <v>200</v>
      </c>
      <c r="N51" s="40">
        <v>200</v>
      </c>
      <c r="O51" s="40">
        <f t="shared" si="2"/>
        <v>2400</v>
      </c>
    </row>
    <row r="52" spans="1:15">
      <c r="A52" s="20" t="s">
        <v>154</v>
      </c>
      <c r="B52" s="38" t="s">
        <v>154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>
        <f t="shared" si="2"/>
        <v>0</v>
      </c>
    </row>
    <row r="53" spans="1:15">
      <c r="A53" s="20"/>
      <c r="B53" s="3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>
        <f t="shared" si="2"/>
        <v>0</v>
      </c>
    </row>
    <row r="54" spans="1:15">
      <c r="A54" s="20"/>
      <c r="B54" s="38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5">
      <c r="A55" s="20"/>
      <c r="B55" s="38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5">
      <c r="A56" s="20"/>
      <c r="B56" s="38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5">
      <c r="A57" s="20"/>
      <c r="B57" s="38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5">
      <c r="A58" s="20"/>
      <c r="B58" s="38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5">
      <c r="A60" s="44" t="s">
        <v>293</v>
      </c>
      <c r="B60" s="20"/>
      <c r="C60" s="43">
        <f>SUM(C48:C59)</f>
        <v>3200</v>
      </c>
      <c r="D60" s="43">
        <f t="shared" ref="D60:N60" si="3">SUM(D48:D59)</f>
        <v>3200</v>
      </c>
      <c r="E60" s="43">
        <f t="shared" si="3"/>
        <v>3200</v>
      </c>
      <c r="F60" s="43">
        <f t="shared" si="3"/>
        <v>3200</v>
      </c>
      <c r="G60" s="43">
        <f t="shared" si="3"/>
        <v>3200</v>
      </c>
      <c r="H60" s="43">
        <f t="shared" si="3"/>
        <v>3200</v>
      </c>
      <c r="I60" s="43">
        <f t="shared" si="3"/>
        <v>3200</v>
      </c>
      <c r="J60" s="43">
        <f t="shared" si="3"/>
        <v>3200</v>
      </c>
      <c r="K60" s="43">
        <f t="shared" si="3"/>
        <v>3200</v>
      </c>
      <c r="L60" s="43">
        <f t="shared" si="3"/>
        <v>3200</v>
      </c>
      <c r="M60" s="43">
        <f t="shared" si="3"/>
        <v>3200</v>
      </c>
      <c r="N60" s="43">
        <f t="shared" si="3"/>
        <v>3200</v>
      </c>
    </row>
    <row r="61" spans="1: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5">
      <c r="A62" s="45" t="s">
        <v>38</v>
      </c>
      <c r="B62" s="15"/>
      <c r="C62" s="15"/>
      <c r="D62" s="15"/>
      <c r="E62" s="42">
        <f>C60+D60+E60</f>
        <v>9600</v>
      </c>
      <c r="F62" s="15"/>
      <c r="G62" s="15"/>
      <c r="H62" s="15"/>
      <c r="I62" s="15"/>
      <c r="J62" s="15"/>
      <c r="K62" s="15"/>
      <c r="L62" s="15"/>
      <c r="M62" s="15"/>
      <c r="N62" s="15"/>
    </row>
    <row r="63" spans="1:15">
      <c r="A63" s="45" t="s">
        <v>39</v>
      </c>
      <c r="B63" s="15"/>
      <c r="C63" s="15"/>
      <c r="D63" s="15"/>
      <c r="E63" s="15"/>
      <c r="F63" s="15"/>
      <c r="G63" s="15"/>
      <c r="H63" s="42">
        <f>F60+G60+H60</f>
        <v>9600</v>
      </c>
      <c r="I63" s="15"/>
      <c r="J63" s="15"/>
      <c r="K63" s="15"/>
      <c r="L63" s="15"/>
      <c r="M63" s="15"/>
      <c r="N63" s="15"/>
    </row>
    <row r="64" spans="1:15">
      <c r="A64" s="45" t="s">
        <v>40</v>
      </c>
      <c r="B64" s="15"/>
      <c r="C64" s="15"/>
      <c r="D64" s="15"/>
      <c r="E64" s="15"/>
      <c r="F64" s="15"/>
      <c r="G64" s="15"/>
      <c r="H64" s="15"/>
      <c r="I64" s="15"/>
      <c r="J64" s="15"/>
      <c r="K64" s="42">
        <f>I60+J60+K60</f>
        <v>9600</v>
      </c>
      <c r="L64" s="15"/>
      <c r="M64" s="15"/>
      <c r="N64" s="15"/>
    </row>
    <row r="65" spans="1:14">
      <c r="A65" s="45" t="s">
        <v>191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42">
        <f>L60+M60+N60</f>
        <v>9600</v>
      </c>
    </row>
    <row r="66" spans="1:1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>
      <c r="A67" s="45" t="s">
        <v>192</v>
      </c>
      <c r="B67" s="42">
        <f>E62+H63+K64+N65</f>
        <v>38400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86" spans="1:15" ht="15" thickBot="1"/>
    <row r="87" spans="1:15" ht="15" thickBot="1">
      <c r="A87" s="15" t="s">
        <v>190</v>
      </c>
      <c r="B87" s="15"/>
      <c r="C87" s="283" t="s">
        <v>110</v>
      </c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5"/>
    </row>
    <row r="88" spans="1:15">
      <c r="A88" s="15"/>
      <c r="B88" s="15"/>
      <c r="C88" s="286" t="s">
        <v>38</v>
      </c>
      <c r="D88" s="286"/>
      <c r="E88" s="286"/>
      <c r="F88" s="287" t="s">
        <v>39</v>
      </c>
      <c r="G88" s="287"/>
      <c r="H88" s="287"/>
      <c r="I88" s="287" t="s">
        <v>40</v>
      </c>
      <c r="J88" s="287"/>
      <c r="K88" s="287"/>
      <c r="L88" s="287" t="s">
        <v>41</v>
      </c>
      <c r="M88" s="287"/>
      <c r="N88" s="287"/>
    </row>
    <row r="89" spans="1:15">
      <c r="A89" s="15"/>
      <c r="B89" s="15"/>
      <c r="C89" s="39">
        <v>41821</v>
      </c>
      <c r="D89" s="39">
        <v>41852</v>
      </c>
      <c r="E89" s="39">
        <v>41883</v>
      </c>
      <c r="F89" s="39">
        <v>41913</v>
      </c>
      <c r="G89" s="39">
        <v>41944</v>
      </c>
      <c r="H89" s="39">
        <v>41974</v>
      </c>
      <c r="I89" s="39">
        <v>42005</v>
      </c>
      <c r="J89" s="39">
        <v>42036</v>
      </c>
      <c r="K89" s="39">
        <v>42064</v>
      </c>
      <c r="L89" s="39">
        <v>42095</v>
      </c>
      <c r="M89" s="39">
        <v>42125</v>
      </c>
      <c r="N89" s="39">
        <v>42156</v>
      </c>
    </row>
    <row r="90" spans="1:15">
      <c r="A90" s="15"/>
      <c r="B90" s="15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41" t="s">
        <v>106</v>
      </c>
    </row>
    <row r="91" spans="1:15">
      <c r="A91" s="20" t="s">
        <v>157</v>
      </c>
      <c r="B91" s="38" t="s">
        <v>153</v>
      </c>
      <c r="C91" s="40">
        <v>3000</v>
      </c>
      <c r="D91" s="40">
        <v>3000</v>
      </c>
      <c r="E91" s="40">
        <v>3000</v>
      </c>
      <c r="F91" s="40">
        <v>3000</v>
      </c>
      <c r="G91" s="40">
        <v>3000</v>
      </c>
      <c r="H91" s="40">
        <v>3000</v>
      </c>
      <c r="I91" s="40">
        <v>3000</v>
      </c>
      <c r="J91" s="40">
        <v>3000</v>
      </c>
      <c r="K91" s="40">
        <v>3000</v>
      </c>
      <c r="L91" s="40">
        <v>3000</v>
      </c>
      <c r="M91" s="40">
        <v>3000</v>
      </c>
      <c r="N91" s="40">
        <v>3000</v>
      </c>
      <c r="O91" s="40">
        <f>SUM(C91:N91)</f>
        <v>36000</v>
      </c>
    </row>
    <row r="92" spans="1:15">
      <c r="A92" s="20" t="s">
        <v>155</v>
      </c>
      <c r="B92" s="38" t="s">
        <v>154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f t="shared" ref="O92:O96" si="4">SUM(C92:N92)</f>
        <v>0</v>
      </c>
    </row>
    <row r="93" spans="1:15">
      <c r="A93" s="20" t="s">
        <v>156</v>
      </c>
      <c r="B93" s="38" t="s">
        <v>154</v>
      </c>
      <c r="C93" s="40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f t="shared" si="4"/>
        <v>0</v>
      </c>
    </row>
    <row r="94" spans="1:15">
      <c r="A94" s="20" t="s">
        <v>158</v>
      </c>
      <c r="B94" s="38" t="s">
        <v>153</v>
      </c>
      <c r="C94" s="40">
        <v>200</v>
      </c>
      <c r="D94" s="40">
        <v>200</v>
      </c>
      <c r="E94" s="40">
        <v>200</v>
      </c>
      <c r="F94" s="40">
        <v>200</v>
      </c>
      <c r="G94" s="40">
        <v>200</v>
      </c>
      <c r="H94" s="40">
        <v>200</v>
      </c>
      <c r="I94" s="40">
        <v>200</v>
      </c>
      <c r="J94" s="40">
        <v>200</v>
      </c>
      <c r="K94" s="40">
        <v>200</v>
      </c>
      <c r="L94" s="40">
        <v>200</v>
      </c>
      <c r="M94" s="40">
        <v>200</v>
      </c>
      <c r="N94" s="40">
        <v>200</v>
      </c>
      <c r="O94" s="40">
        <f t="shared" si="4"/>
        <v>2400</v>
      </c>
    </row>
    <row r="95" spans="1:15">
      <c r="A95" s="20" t="s">
        <v>154</v>
      </c>
      <c r="B95" s="38" t="s">
        <v>154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>
        <f t="shared" si="4"/>
        <v>0</v>
      </c>
    </row>
    <row r="96" spans="1:15">
      <c r="A96" s="20"/>
      <c r="B96" s="38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>
        <f t="shared" si="4"/>
        <v>0</v>
      </c>
    </row>
    <row r="97" spans="1:14">
      <c r="A97" s="20"/>
      <c r="B97" s="38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>
      <c r="A98" s="20"/>
      <c r="B98" s="38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>
      <c r="A99" s="20"/>
      <c r="B99" s="38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>
      <c r="A100" s="20"/>
      <c r="B100" s="38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>
      <c r="A101" s="20"/>
      <c r="B101" s="38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>
      <c r="A103" s="44" t="s">
        <v>293</v>
      </c>
      <c r="B103" s="20"/>
      <c r="C103" s="43">
        <f>SUM(C91:C102)</f>
        <v>3200</v>
      </c>
      <c r="D103" s="43">
        <f t="shared" ref="D103:N103" si="5">SUM(D91:D102)</f>
        <v>3200</v>
      </c>
      <c r="E103" s="43">
        <f t="shared" si="5"/>
        <v>3200</v>
      </c>
      <c r="F103" s="43">
        <f t="shared" si="5"/>
        <v>3200</v>
      </c>
      <c r="G103" s="43">
        <f t="shared" si="5"/>
        <v>3200</v>
      </c>
      <c r="H103" s="43">
        <f t="shared" si="5"/>
        <v>3200</v>
      </c>
      <c r="I103" s="43">
        <f t="shared" si="5"/>
        <v>3200</v>
      </c>
      <c r="J103" s="43">
        <f t="shared" si="5"/>
        <v>3200</v>
      </c>
      <c r="K103" s="43">
        <f t="shared" si="5"/>
        <v>3200</v>
      </c>
      <c r="L103" s="43">
        <f t="shared" si="5"/>
        <v>3200</v>
      </c>
      <c r="M103" s="43">
        <f t="shared" si="5"/>
        <v>3200</v>
      </c>
      <c r="N103" s="43">
        <f t="shared" si="5"/>
        <v>3200</v>
      </c>
    </row>
    <row r="104" spans="1:1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4">
      <c r="A105" s="45" t="s">
        <v>38</v>
      </c>
      <c r="B105" s="15"/>
      <c r="C105" s="15"/>
      <c r="D105" s="15"/>
      <c r="E105" s="42">
        <f>C103+D103+E103</f>
        <v>9600</v>
      </c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>
      <c r="A106" s="45" t="s">
        <v>39</v>
      </c>
      <c r="B106" s="15"/>
      <c r="C106" s="15"/>
      <c r="D106" s="15"/>
      <c r="E106" s="15"/>
      <c r="F106" s="15"/>
      <c r="G106" s="15"/>
      <c r="H106" s="42">
        <f>F103+G103+H103</f>
        <v>9600</v>
      </c>
      <c r="I106" s="15"/>
      <c r="J106" s="15"/>
      <c r="K106" s="15"/>
      <c r="L106" s="15"/>
      <c r="M106" s="15"/>
      <c r="N106" s="15"/>
    </row>
    <row r="107" spans="1:14">
      <c r="A107" s="45" t="s">
        <v>40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42">
        <f>I103+J103+K103</f>
        <v>9600</v>
      </c>
      <c r="L107" s="15"/>
      <c r="M107" s="15"/>
      <c r="N107" s="15"/>
    </row>
    <row r="108" spans="1:14">
      <c r="A108" s="45" t="s">
        <v>191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42">
        <f>L103+M103+N103</f>
        <v>9600</v>
      </c>
    </row>
    <row r="109" spans="1:1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1:14">
      <c r="A110" s="45" t="s">
        <v>192</v>
      </c>
      <c r="B110" s="42">
        <f>E105+H106+K107+N108</f>
        <v>38400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29" spans="1:15" ht="15" thickBot="1"/>
    <row r="130" spans="1:15" ht="15" thickBot="1">
      <c r="A130" s="15" t="s">
        <v>190</v>
      </c>
      <c r="B130" s="15"/>
      <c r="C130" s="283" t="s">
        <v>111</v>
      </c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5"/>
    </row>
    <row r="131" spans="1:15">
      <c r="A131" s="15"/>
      <c r="B131" s="15"/>
      <c r="C131" s="286" t="s">
        <v>38</v>
      </c>
      <c r="D131" s="286"/>
      <c r="E131" s="286"/>
      <c r="F131" s="287" t="s">
        <v>39</v>
      </c>
      <c r="G131" s="287"/>
      <c r="H131" s="287"/>
      <c r="I131" s="287" t="s">
        <v>40</v>
      </c>
      <c r="J131" s="287"/>
      <c r="K131" s="287"/>
      <c r="L131" s="287" t="s">
        <v>41</v>
      </c>
      <c r="M131" s="287"/>
      <c r="N131" s="287"/>
    </row>
    <row r="132" spans="1:15">
      <c r="A132" s="15"/>
      <c r="B132" s="15"/>
      <c r="C132" s="39">
        <v>42186</v>
      </c>
      <c r="D132" s="39">
        <v>42217</v>
      </c>
      <c r="E132" s="39">
        <v>42248</v>
      </c>
      <c r="F132" s="39">
        <v>42278</v>
      </c>
      <c r="G132" s="39">
        <v>42309</v>
      </c>
      <c r="H132" s="39">
        <v>42339</v>
      </c>
      <c r="I132" s="39">
        <v>42370</v>
      </c>
      <c r="J132" s="39">
        <v>42401</v>
      </c>
      <c r="K132" s="39">
        <v>42430</v>
      </c>
      <c r="L132" s="39">
        <v>42461</v>
      </c>
      <c r="M132" s="39">
        <v>42491</v>
      </c>
      <c r="N132" s="39">
        <v>42522</v>
      </c>
    </row>
    <row r="133" spans="1:15">
      <c r="A133" s="15"/>
      <c r="B133" s="15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41" t="s">
        <v>106</v>
      </c>
    </row>
    <row r="134" spans="1:15">
      <c r="A134" s="20" t="s">
        <v>157</v>
      </c>
      <c r="B134" s="38" t="s">
        <v>153</v>
      </c>
      <c r="C134" s="40">
        <v>3000</v>
      </c>
      <c r="D134" s="40">
        <v>3000</v>
      </c>
      <c r="E134" s="40">
        <v>3000</v>
      </c>
      <c r="F134" s="40">
        <v>3000</v>
      </c>
      <c r="G134" s="40">
        <v>3000</v>
      </c>
      <c r="H134" s="40">
        <v>3000</v>
      </c>
      <c r="I134" s="40">
        <v>3000</v>
      </c>
      <c r="J134" s="40">
        <v>3000</v>
      </c>
      <c r="K134" s="40">
        <v>3000</v>
      </c>
      <c r="L134" s="40">
        <v>3000</v>
      </c>
      <c r="M134" s="40">
        <v>3000</v>
      </c>
      <c r="N134" s="40">
        <v>3000</v>
      </c>
      <c r="O134" s="40">
        <f>SUM(C134:N134)</f>
        <v>36000</v>
      </c>
    </row>
    <row r="135" spans="1:15">
      <c r="A135" s="20" t="s">
        <v>155</v>
      </c>
      <c r="B135" s="38" t="s">
        <v>154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f t="shared" ref="O135:O139" si="6">SUM(C135:N135)</f>
        <v>0</v>
      </c>
    </row>
    <row r="136" spans="1:15">
      <c r="A136" s="20" t="s">
        <v>156</v>
      </c>
      <c r="B136" s="38" t="s">
        <v>154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f t="shared" si="6"/>
        <v>0</v>
      </c>
    </row>
    <row r="137" spans="1:15">
      <c r="A137" s="20" t="s">
        <v>158</v>
      </c>
      <c r="B137" s="38" t="s">
        <v>153</v>
      </c>
      <c r="C137" s="40">
        <v>200</v>
      </c>
      <c r="D137" s="40">
        <v>200</v>
      </c>
      <c r="E137" s="40">
        <v>200</v>
      </c>
      <c r="F137" s="40">
        <v>200</v>
      </c>
      <c r="G137" s="40">
        <v>200</v>
      </c>
      <c r="H137" s="40">
        <v>200</v>
      </c>
      <c r="I137" s="40">
        <v>200</v>
      </c>
      <c r="J137" s="40">
        <v>200</v>
      </c>
      <c r="K137" s="40">
        <v>200</v>
      </c>
      <c r="L137" s="40">
        <v>200</v>
      </c>
      <c r="M137" s="40">
        <v>200</v>
      </c>
      <c r="N137" s="40">
        <v>200</v>
      </c>
      <c r="O137" s="40">
        <f t="shared" si="6"/>
        <v>2400</v>
      </c>
    </row>
    <row r="138" spans="1:15">
      <c r="A138" s="20" t="s">
        <v>154</v>
      </c>
      <c r="B138" s="38" t="s">
        <v>154</v>
      </c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>
        <f t="shared" si="6"/>
        <v>0</v>
      </c>
    </row>
    <row r="139" spans="1:15">
      <c r="A139" s="20"/>
      <c r="B139" s="38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>
        <f t="shared" si="6"/>
        <v>0</v>
      </c>
    </row>
    <row r="140" spans="1:15">
      <c r="A140" s="20"/>
      <c r="B140" s="38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5">
      <c r="A141" s="20"/>
      <c r="B141" s="38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5">
      <c r="A142" s="20"/>
      <c r="B142" s="38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5">
      <c r="A143" s="20"/>
      <c r="B143" s="38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5">
      <c r="A144" s="20"/>
      <c r="B144" s="38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>
      <c r="A146" s="44" t="s">
        <v>293</v>
      </c>
      <c r="B146" s="20"/>
      <c r="C146" s="43">
        <f>SUM(C134:C145)</f>
        <v>3200</v>
      </c>
      <c r="D146" s="43">
        <f t="shared" ref="D146:N146" si="7">SUM(D134:D145)</f>
        <v>3200</v>
      </c>
      <c r="E146" s="43">
        <f t="shared" si="7"/>
        <v>3200</v>
      </c>
      <c r="F146" s="43">
        <f t="shared" si="7"/>
        <v>3200</v>
      </c>
      <c r="G146" s="43">
        <f t="shared" si="7"/>
        <v>3200</v>
      </c>
      <c r="H146" s="43">
        <f t="shared" si="7"/>
        <v>3200</v>
      </c>
      <c r="I146" s="43">
        <f t="shared" si="7"/>
        <v>3200</v>
      </c>
      <c r="J146" s="43">
        <f t="shared" si="7"/>
        <v>3200</v>
      </c>
      <c r="K146" s="43">
        <f t="shared" si="7"/>
        <v>3200</v>
      </c>
      <c r="L146" s="43">
        <f t="shared" si="7"/>
        <v>3200</v>
      </c>
      <c r="M146" s="43">
        <f t="shared" si="7"/>
        <v>3200</v>
      </c>
      <c r="N146" s="43">
        <f t="shared" si="7"/>
        <v>3200</v>
      </c>
    </row>
    <row r="147" spans="1:1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>
      <c r="A148" s="45" t="s">
        <v>38</v>
      </c>
      <c r="B148" s="15"/>
      <c r="C148" s="15"/>
      <c r="D148" s="15"/>
      <c r="E148" s="42">
        <f>C146+D146+E146</f>
        <v>9600</v>
      </c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>
      <c r="A149" s="45" t="s">
        <v>39</v>
      </c>
      <c r="B149" s="15"/>
      <c r="C149" s="15"/>
      <c r="D149" s="15"/>
      <c r="E149" s="15"/>
      <c r="F149" s="15"/>
      <c r="G149" s="15"/>
      <c r="H149" s="42">
        <f>F146+G146+H146</f>
        <v>9600</v>
      </c>
      <c r="I149" s="15"/>
      <c r="J149" s="15"/>
      <c r="K149" s="15"/>
      <c r="L149" s="15"/>
      <c r="M149" s="15"/>
      <c r="N149" s="15"/>
    </row>
    <row r="150" spans="1:14">
      <c r="A150" s="45" t="s">
        <v>40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42">
        <f>I146+J146+K146</f>
        <v>9600</v>
      </c>
      <c r="L150" s="15"/>
      <c r="M150" s="15"/>
      <c r="N150" s="15"/>
    </row>
    <row r="151" spans="1:14">
      <c r="A151" s="45" t="s">
        <v>191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42">
        <f>L146+M146+N146</f>
        <v>9600</v>
      </c>
    </row>
    <row r="152" spans="1:1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>
      <c r="A153" s="45" t="s">
        <v>192</v>
      </c>
      <c r="B153" s="42">
        <f>E148+H149+K150+N151</f>
        <v>38400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</sheetData>
  <mergeCells count="20">
    <mergeCell ref="C1:N1"/>
    <mergeCell ref="C2:E2"/>
    <mergeCell ref="F2:H2"/>
    <mergeCell ref="I2:K2"/>
    <mergeCell ref="L2:N2"/>
    <mergeCell ref="C44:N44"/>
    <mergeCell ref="C45:E45"/>
    <mergeCell ref="F45:H45"/>
    <mergeCell ref="I45:K45"/>
    <mergeCell ref="L45:N45"/>
    <mergeCell ref="C87:N87"/>
    <mergeCell ref="C88:E88"/>
    <mergeCell ref="F88:H88"/>
    <mergeCell ref="I88:K88"/>
    <mergeCell ref="L88:N88"/>
    <mergeCell ref="C130:N130"/>
    <mergeCell ref="C131:E131"/>
    <mergeCell ref="F131:H131"/>
    <mergeCell ref="I131:K131"/>
    <mergeCell ref="L131:N131"/>
  </mergeCells>
  <pageMargins left="0.19685039370078741" right="0.19685039370078741" top="0.19685039370078741" bottom="0.19685039370078741" header="0.31496062992125984" footer="0.31496062992125984"/>
  <pageSetup paperSize="9" scale="9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sqref="A1:G12"/>
    </sheetView>
  </sheetViews>
  <sheetFormatPr defaultRowHeight="14.25"/>
  <cols>
    <col min="1" max="1" width="28.375" customWidth="1"/>
    <col min="2" max="2" width="13.875" customWidth="1"/>
    <col min="3" max="3" width="15.625" customWidth="1"/>
    <col min="4" max="4" width="14.875" customWidth="1"/>
    <col min="5" max="5" width="15.125" customWidth="1"/>
    <col min="6" max="6" width="15.625" customWidth="1"/>
  </cols>
  <sheetData>
    <row r="1" spans="1:7">
      <c r="A1" s="139" t="s">
        <v>242</v>
      </c>
      <c r="B1" s="140"/>
      <c r="C1" s="140"/>
      <c r="D1" s="135"/>
      <c r="E1" s="135"/>
      <c r="F1" s="135"/>
      <c r="G1" s="135"/>
    </row>
    <row r="2" spans="1:7">
      <c r="A2" s="139" t="s">
        <v>294</v>
      </c>
      <c r="B2" s="140"/>
      <c r="C2" s="236" t="s">
        <v>107</v>
      </c>
      <c r="D2" s="236" t="s">
        <v>108</v>
      </c>
      <c r="E2" s="236" t="s">
        <v>110</v>
      </c>
      <c r="F2" s="236" t="s">
        <v>111</v>
      </c>
      <c r="G2" s="135"/>
    </row>
    <row r="3" spans="1:7">
      <c r="A3" s="20" t="s">
        <v>157</v>
      </c>
      <c r="B3" s="38" t="s">
        <v>153</v>
      </c>
      <c r="C3" s="40">
        <f>Premises_Rents!O5</f>
        <v>36000</v>
      </c>
      <c r="D3" s="40">
        <f>Premises_Rents!O48</f>
        <v>36000</v>
      </c>
      <c r="E3" s="40">
        <f>Premises_Rents!O91</f>
        <v>36000</v>
      </c>
      <c r="F3" s="40">
        <f>Premises_Rents!O134</f>
        <v>36000</v>
      </c>
      <c r="G3" s="135"/>
    </row>
    <row r="4" spans="1:7">
      <c r="A4" s="20" t="s">
        <v>155</v>
      </c>
      <c r="B4" s="38" t="s">
        <v>243</v>
      </c>
      <c r="C4" s="40">
        <f>Premises_Rents!O6</f>
        <v>10000</v>
      </c>
      <c r="D4" s="40">
        <f>Premises_Rents!O49</f>
        <v>0</v>
      </c>
      <c r="E4" s="40">
        <f>Premises_Rents!O92</f>
        <v>0</v>
      </c>
      <c r="F4" s="40">
        <f>Premises_Rents!O135</f>
        <v>0</v>
      </c>
      <c r="G4" s="135"/>
    </row>
    <row r="5" spans="1:7">
      <c r="A5" s="20" t="s">
        <v>156</v>
      </c>
      <c r="B5" s="38" t="s">
        <v>243</v>
      </c>
      <c r="C5" s="40">
        <f>Premises_Rents!O7</f>
        <v>5000</v>
      </c>
      <c r="D5" s="40">
        <f>Premises_Rents!O50</f>
        <v>0</v>
      </c>
      <c r="E5" s="40">
        <f>Premises_Rents!O93</f>
        <v>0</v>
      </c>
      <c r="F5" s="40">
        <f>Premises_Rents!O136</f>
        <v>0</v>
      </c>
      <c r="G5" s="135"/>
    </row>
    <row r="6" spans="1:7">
      <c r="A6" s="20" t="s">
        <v>158</v>
      </c>
      <c r="B6" s="38" t="s">
        <v>153</v>
      </c>
      <c r="C6" s="40">
        <f>Premises_Rents!O8</f>
        <v>2400</v>
      </c>
      <c r="D6" s="40">
        <f>Premises_Rents!O51</f>
        <v>2400</v>
      </c>
      <c r="E6" s="40">
        <f>Premises_Rents!O94</f>
        <v>2400</v>
      </c>
      <c r="F6" s="40">
        <f>Premises_Rents!O137</f>
        <v>2400</v>
      </c>
      <c r="G6" s="135"/>
    </row>
    <row r="7" spans="1:7">
      <c r="A7" s="20" t="s">
        <v>201</v>
      </c>
      <c r="B7" s="38" t="s">
        <v>244</v>
      </c>
      <c r="C7" s="40">
        <f>Premises_Rents!O9</f>
        <v>6000</v>
      </c>
      <c r="D7" s="40">
        <f>Premises_Rents!O52</f>
        <v>0</v>
      </c>
      <c r="E7" s="40">
        <f>Premises_Rents!O95</f>
        <v>0</v>
      </c>
      <c r="F7" s="40">
        <f>Premises_Rents!O138</f>
        <v>0</v>
      </c>
      <c r="G7" s="135"/>
    </row>
    <row r="8" spans="1:7">
      <c r="A8" s="20" t="s">
        <v>202</v>
      </c>
      <c r="B8" s="38" t="s">
        <v>244</v>
      </c>
      <c r="C8" s="40">
        <f>Premises_Rents!O10</f>
        <v>400</v>
      </c>
      <c r="D8" s="40">
        <f>Premises_Rents!O53</f>
        <v>0</v>
      </c>
      <c r="E8" s="40">
        <f>Premises_Rents!O96</f>
        <v>0</v>
      </c>
      <c r="F8" s="40">
        <f>Premises_Rents!O139</f>
        <v>0</v>
      </c>
      <c r="G8" s="135"/>
    </row>
    <row r="9" spans="1:7">
      <c r="A9" s="135"/>
      <c r="B9" s="144" t="s">
        <v>246</v>
      </c>
      <c r="C9" s="142">
        <f>SUM(C3:C8)</f>
        <v>59800</v>
      </c>
      <c r="D9" s="142">
        <f>SUM(D3:D8)</f>
        <v>38400</v>
      </c>
      <c r="E9" s="142">
        <f>SUM(E3:E8)</f>
        <v>38400</v>
      </c>
      <c r="F9" s="142">
        <f>SUM(F3:F8)</f>
        <v>38400</v>
      </c>
      <c r="G9" s="135"/>
    </row>
    <row r="10" spans="1:7">
      <c r="A10" s="135"/>
      <c r="B10" s="144"/>
      <c r="C10" s="238"/>
      <c r="D10" s="238"/>
      <c r="E10" s="238"/>
      <c r="F10" s="238"/>
      <c r="G10" s="135"/>
    </row>
    <row r="11" spans="1:7" s="75" customFormat="1" ht="11.25">
      <c r="A11" s="143"/>
      <c r="B11" s="237" t="s">
        <v>295</v>
      </c>
      <c r="C11" s="43">
        <f>C9+D9+E9+F9</f>
        <v>175000</v>
      </c>
      <c r="D11" s="143"/>
      <c r="E11" s="143"/>
      <c r="F11" s="143"/>
      <c r="G11" s="143"/>
    </row>
    <row r="12" spans="1:7">
      <c r="A12" s="135"/>
      <c r="B12" s="135"/>
      <c r="C12" s="135"/>
      <c r="D12" s="135"/>
      <c r="E12" s="135"/>
      <c r="F12" s="135"/>
      <c r="G12" s="135"/>
    </row>
  </sheetData>
  <pageMargins left="0.19685039370078741" right="0.19685039370078741" top="0.19685039370078741" bottom="0.19685039370078741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80"/>
  <sheetViews>
    <sheetView topLeftCell="A142" zoomScaleNormal="100" workbookViewId="0">
      <selection activeCell="A157" sqref="A157:O180"/>
    </sheetView>
  </sheetViews>
  <sheetFormatPr defaultColWidth="10.375" defaultRowHeight="11.25"/>
  <cols>
    <col min="1" max="1" width="24.375" style="15" bestFit="1" customWidth="1"/>
    <col min="2" max="2" width="9.625" style="15" bestFit="1" customWidth="1"/>
    <col min="3" max="4" width="9" style="15" bestFit="1" customWidth="1"/>
    <col min="5" max="5" width="9.875" style="15" bestFit="1" customWidth="1"/>
    <col min="6" max="14" width="8" style="15" bestFit="1" customWidth="1"/>
    <col min="15" max="15" width="7.875" style="15" customWidth="1"/>
    <col min="16" max="16384" width="10.375" style="15"/>
  </cols>
  <sheetData>
    <row r="1" spans="1:15" ht="12" thickBot="1">
      <c r="A1" s="15" t="s">
        <v>193</v>
      </c>
      <c r="C1" s="283" t="s">
        <v>107</v>
      </c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5"/>
    </row>
    <row r="2" spans="1:15">
      <c r="C2" s="286" t="s">
        <v>38</v>
      </c>
      <c r="D2" s="286"/>
      <c r="E2" s="286"/>
      <c r="F2" s="287" t="s">
        <v>39</v>
      </c>
      <c r="G2" s="287"/>
      <c r="H2" s="287"/>
      <c r="I2" s="287" t="s">
        <v>40</v>
      </c>
      <c r="J2" s="287"/>
      <c r="K2" s="287"/>
      <c r="L2" s="287" t="s">
        <v>41</v>
      </c>
      <c r="M2" s="287"/>
      <c r="N2" s="287"/>
    </row>
    <row r="3" spans="1:15">
      <c r="C3" s="39">
        <v>41091</v>
      </c>
      <c r="D3" s="39">
        <v>41122</v>
      </c>
      <c r="E3" s="39">
        <v>41153</v>
      </c>
      <c r="F3" s="39">
        <v>41183</v>
      </c>
      <c r="G3" s="39">
        <v>41214</v>
      </c>
      <c r="H3" s="39">
        <v>41244</v>
      </c>
      <c r="I3" s="39">
        <v>41275</v>
      </c>
      <c r="J3" s="39">
        <v>41306</v>
      </c>
      <c r="K3" s="39">
        <v>41334</v>
      </c>
      <c r="L3" s="39">
        <v>41365</v>
      </c>
      <c r="M3" s="39">
        <v>41395</v>
      </c>
      <c r="N3" s="39">
        <v>41426</v>
      </c>
    </row>
    <row r="4" spans="1:15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41" t="s">
        <v>106</v>
      </c>
    </row>
    <row r="5" spans="1:15">
      <c r="A5" s="20" t="s">
        <v>116</v>
      </c>
      <c r="B5" s="20"/>
      <c r="C5" s="40">
        <v>90</v>
      </c>
      <c r="D5" s="40">
        <v>90</v>
      </c>
      <c r="E5" s="40">
        <v>90</v>
      </c>
      <c r="F5" s="40">
        <v>90</v>
      </c>
      <c r="G5" s="40">
        <v>90</v>
      </c>
      <c r="H5" s="40">
        <v>90</v>
      </c>
      <c r="I5" s="40">
        <v>90</v>
      </c>
      <c r="J5" s="40">
        <v>90</v>
      </c>
      <c r="K5" s="40">
        <v>90</v>
      </c>
      <c r="L5" s="40">
        <v>90</v>
      </c>
      <c r="M5" s="40">
        <v>90</v>
      </c>
      <c r="N5" s="56">
        <v>90</v>
      </c>
      <c r="O5" s="57">
        <f>SUM(C5:N5)</f>
        <v>1080</v>
      </c>
    </row>
    <row r="6" spans="1:15">
      <c r="A6" s="20" t="s">
        <v>102</v>
      </c>
      <c r="B6" s="20"/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20</v>
      </c>
      <c r="J6" s="40">
        <v>20</v>
      </c>
      <c r="K6" s="40">
        <v>20</v>
      </c>
      <c r="L6" s="40">
        <v>20</v>
      </c>
      <c r="M6" s="40">
        <v>20</v>
      </c>
      <c r="N6" s="56">
        <v>20</v>
      </c>
      <c r="O6" s="57">
        <f t="shared" ref="O6:O15" si="0">SUM(C6:N6)</f>
        <v>120</v>
      </c>
    </row>
    <row r="7" spans="1:15">
      <c r="A7" s="20" t="s">
        <v>117</v>
      </c>
      <c r="B7" s="20"/>
      <c r="C7" s="40">
        <v>200</v>
      </c>
      <c r="D7" s="40">
        <v>200</v>
      </c>
      <c r="E7" s="40">
        <v>200</v>
      </c>
      <c r="F7" s="40">
        <v>200</v>
      </c>
      <c r="G7" s="40">
        <v>200</v>
      </c>
      <c r="H7" s="40">
        <v>200</v>
      </c>
      <c r="I7" s="40">
        <v>200</v>
      </c>
      <c r="J7" s="40">
        <v>200</v>
      </c>
      <c r="K7" s="40">
        <v>200</v>
      </c>
      <c r="L7" s="40">
        <v>200</v>
      </c>
      <c r="M7" s="40">
        <v>200</v>
      </c>
      <c r="N7" s="56">
        <v>200</v>
      </c>
      <c r="O7" s="57">
        <f t="shared" si="0"/>
        <v>2400</v>
      </c>
    </row>
    <row r="8" spans="1:15">
      <c r="A8" s="20" t="s">
        <v>114</v>
      </c>
      <c r="B8" s="20"/>
      <c r="C8" s="40">
        <v>300</v>
      </c>
      <c r="D8" s="40">
        <v>300</v>
      </c>
      <c r="E8" s="40">
        <v>300</v>
      </c>
      <c r="F8" s="40">
        <v>150</v>
      </c>
      <c r="G8" s="40">
        <v>150</v>
      </c>
      <c r="H8" s="40">
        <v>150</v>
      </c>
      <c r="I8" s="40">
        <v>150</v>
      </c>
      <c r="J8" s="40">
        <v>150</v>
      </c>
      <c r="K8" s="40">
        <v>150</v>
      </c>
      <c r="L8" s="40">
        <v>150</v>
      </c>
      <c r="M8" s="40">
        <v>150</v>
      </c>
      <c r="N8" s="56">
        <v>150</v>
      </c>
      <c r="O8" s="57">
        <f t="shared" si="0"/>
        <v>2250</v>
      </c>
    </row>
    <row r="9" spans="1:15">
      <c r="A9" s="20" t="s">
        <v>182</v>
      </c>
      <c r="B9" s="20"/>
      <c r="C9" s="40">
        <v>800</v>
      </c>
      <c r="D9" s="40">
        <v>800</v>
      </c>
      <c r="E9" s="40">
        <v>800</v>
      </c>
      <c r="F9" s="40">
        <v>800</v>
      </c>
      <c r="G9" s="40">
        <v>800</v>
      </c>
      <c r="H9" s="40">
        <v>800</v>
      </c>
      <c r="I9" s="40">
        <v>800</v>
      </c>
      <c r="J9" s="40">
        <v>800</v>
      </c>
      <c r="K9" s="40">
        <v>800</v>
      </c>
      <c r="L9" s="40">
        <v>800</v>
      </c>
      <c r="M9" s="40">
        <v>800</v>
      </c>
      <c r="N9" s="56">
        <v>800</v>
      </c>
      <c r="O9" s="57">
        <f t="shared" si="0"/>
        <v>9600</v>
      </c>
    </row>
    <row r="10" spans="1:15">
      <c r="A10" s="20" t="s">
        <v>183</v>
      </c>
      <c r="B10" s="20"/>
      <c r="C10" s="40">
        <v>500</v>
      </c>
      <c r="D10" s="40">
        <v>500</v>
      </c>
      <c r="E10" s="40">
        <v>500</v>
      </c>
      <c r="F10" s="40">
        <v>500</v>
      </c>
      <c r="G10" s="40">
        <v>500</v>
      </c>
      <c r="H10" s="40">
        <v>500</v>
      </c>
      <c r="I10" s="40">
        <v>500</v>
      </c>
      <c r="J10" s="40">
        <v>500</v>
      </c>
      <c r="K10" s="40">
        <v>500</v>
      </c>
      <c r="L10" s="40">
        <v>500</v>
      </c>
      <c r="M10" s="40">
        <v>500</v>
      </c>
      <c r="N10" s="56">
        <v>500</v>
      </c>
      <c r="O10" s="57">
        <f t="shared" si="0"/>
        <v>6000</v>
      </c>
    </row>
    <row r="11" spans="1:15">
      <c r="A11" s="20" t="s">
        <v>146</v>
      </c>
      <c r="B11" s="20"/>
      <c r="C11" s="40">
        <v>1000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56">
        <v>0</v>
      </c>
      <c r="O11" s="57">
        <f t="shared" si="0"/>
        <v>1000</v>
      </c>
    </row>
    <row r="12" spans="1:15">
      <c r="A12" s="20" t="s">
        <v>115</v>
      </c>
      <c r="B12" s="20"/>
      <c r="C12" s="40">
        <v>1000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56">
        <v>0</v>
      </c>
      <c r="O12" s="57">
        <f t="shared" si="0"/>
        <v>1000</v>
      </c>
    </row>
    <row r="13" spans="1:15">
      <c r="A13" s="20" t="s">
        <v>151</v>
      </c>
      <c r="B13" s="20"/>
      <c r="C13" s="40">
        <v>150</v>
      </c>
      <c r="D13" s="40">
        <v>150</v>
      </c>
      <c r="E13" s="40">
        <v>150</v>
      </c>
      <c r="F13" s="40">
        <v>150</v>
      </c>
      <c r="G13" s="40">
        <v>150</v>
      </c>
      <c r="H13" s="40">
        <v>150</v>
      </c>
      <c r="I13" s="40">
        <v>150</v>
      </c>
      <c r="J13" s="40">
        <v>150</v>
      </c>
      <c r="K13" s="40">
        <v>150</v>
      </c>
      <c r="L13" s="40">
        <v>150</v>
      </c>
      <c r="M13" s="40">
        <v>150</v>
      </c>
      <c r="N13" s="56">
        <v>150</v>
      </c>
      <c r="O13" s="57">
        <f t="shared" si="0"/>
        <v>1800</v>
      </c>
    </row>
    <row r="14" spans="1:15">
      <c r="A14" s="20" t="s">
        <v>152</v>
      </c>
      <c r="B14" s="20"/>
      <c r="C14" s="40">
        <v>100</v>
      </c>
      <c r="D14" s="40">
        <v>100</v>
      </c>
      <c r="E14" s="40">
        <v>100</v>
      </c>
      <c r="F14" s="40">
        <v>100</v>
      </c>
      <c r="G14" s="40">
        <v>100</v>
      </c>
      <c r="H14" s="40">
        <v>100</v>
      </c>
      <c r="I14" s="40">
        <v>100</v>
      </c>
      <c r="J14" s="40">
        <v>100</v>
      </c>
      <c r="K14" s="40">
        <v>100</v>
      </c>
      <c r="L14" s="40">
        <v>100</v>
      </c>
      <c r="M14" s="40">
        <v>100</v>
      </c>
      <c r="N14" s="56">
        <v>100</v>
      </c>
      <c r="O14" s="57">
        <f t="shared" si="0"/>
        <v>1200</v>
      </c>
    </row>
    <row r="15" spans="1:15">
      <c r="A15" s="20" t="s">
        <v>205</v>
      </c>
      <c r="B15" s="20"/>
      <c r="C15" s="40">
        <v>100</v>
      </c>
      <c r="D15" s="40">
        <v>100</v>
      </c>
      <c r="E15" s="40">
        <v>100</v>
      </c>
      <c r="F15" s="40">
        <v>100</v>
      </c>
      <c r="G15" s="40">
        <v>100</v>
      </c>
      <c r="H15" s="40">
        <v>100</v>
      </c>
      <c r="I15" s="40">
        <v>100</v>
      </c>
      <c r="J15" s="40">
        <v>100</v>
      </c>
      <c r="K15" s="40">
        <v>100</v>
      </c>
      <c r="L15" s="40">
        <v>100</v>
      </c>
      <c r="M15" s="40">
        <v>100</v>
      </c>
      <c r="N15" s="56">
        <v>100</v>
      </c>
      <c r="O15" s="57">
        <f t="shared" si="0"/>
        <v>1200</v>
      </c>
    </row>
    <row r="17" spans="1:14">
      <c r="A17" s="44" t="s">
        <v>192</v>
      </c>
      <c r="B17" s="20"/>
      <c r="C17" s="43">
        <f>SUM(C5:C16)</f>
        <v>4240</v>
      </c>
      <c r="D17" s="43">
        <f t="shared" ref="D17:N17" si="1">SUM(D5:D16)</f>
        <v>2240</v>
      </c>
      <c r="E17" s="43">
        <f t="shared" si="1"/>
        <v>2240</v>
      </c>
      <c r="F17" s="43">
        <f t="shared" si="1"/>
        <v>2090</v>
      </c>
      <c r="G17" s="43">
        <f t="shared" si="1"/>
        <v>2090</v>
      </c>
      <c r="H17" s="43">
        <f t="shared" si="1"/>
        <v>2090</v>
      </c>
      <c r="I17" s="43">
        <f t="shared" si="1"/>
        <v>2110</v>
      </c>
      <c r="J17" s="43">
        <f t="shared" si="1"/>
        <v>2110</v>
      </c>
      <c r="K17" s="43">
        <f t="shared" si="1"/>
        <v>2110</v>
      </c>
      <c r="L17" s="43">
        <f t="shared" si="1"/>
        <v>2110</v>
      </c>
      <c r="M17" s="43">
        <f t="shared" si="1"/>
        <v>2110</v>
      </c>
      <c r="N17" s="43">
        <f t="shared" si="1"/>
        <v>2110</v>
      </c>
    </row>
    <row r="19" spans="1:14">
      <c r="A19" s="45" t="s">
        <v>38</v>
      </c>
      <c r="E19" s="42">
        <f>C17+D17+E17</f>
        <v>8720</v>
      </c>
    </row>
    <row r="20" spans="1:14">
      <c r="A20" s="45" t="s">
        <v>39</v>
      </c>
      <c r="H20" s="42">
        <f>F17+G17+H17</f>
        <v>6270</v>
      </c>
    </row>
    <row r="21" spans="1:14">
      <c r="A21" s="45" t="s">
        <v>40</v>
      </c>
      <c r="K21" s="42">
        <f>I17+J17+K17</f>
        <v>6330</v>
      </c>
    </row>
    <row r="22" spans="1:14">
      <c r="A22" s="45" t="s">
        <v>41</v>
      </c>
      <c r="N22" s="42">
        <f>L17+M17+N17</f>
        <v>6330</v>
      </c>
    </row>
    <row r="24" spans="1:14">
      <c r="A24" s="45" t="s">
        <v>192</v>
      </c>
      <c r="B24" s="42">
        <f>E19+H20+K21+N22</f>
        <v>27650</v>
      </c>
    </row>
    <row r="52" spans="1:15" ht="12" thickBot="1"/>
    <row r="53" spans="1:15" ht="12" thickBot="1">
      <c r="A53" s="15" t="s">
        <v>193</v>
      </c>
      <c r="C53" s="283" t="s">
        <v>108</v>
      </c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5"/>
    </row>
    <row r="54" spans="1:15">
      <c r="C54" s="286" t="s">
        <v>38</v>
      </c>
      <c r="D54" s="286"/>
      <c r="E54" s="286"/>
      <c r="F54" s="287" t="s">
        <v>39</v>
      </c>
      <c r="G54" s="287"/>
      <c r="H54" s="287"/>
      <c r="I54" s="287" t="s">
        <v>40</v>
      </c>
      <c r="J54" s="287"/>
      <c r="K54" s="287"/>
      <c r="L54" s="287" t="s">
        <v>41</v>
      </c>
      <c r="M54" s="287"/>
      <c r="N54" s="287"/>
    </row>
    <row r="55" spans="1:15">
      <c r="C55" s="39">
        <v>41456</v>
      </c>
      <c r="D55" s="39">
        <v>41487</v>
      </c>
      <c r="E55" s="39">
        <v>41518</v>
      </c>
      <c r="F55" s="39">
        <v>41548</v>
      </c>
      <c r="G55" s="39">
        <v>41579</v>
      </c>
      <c r="H55" s="39">
        <v>41609</v>
      </c>
      <c r="I55" s="39">
        <v>41640</v>
      </c>
      <c r="J55" s="39">
        <v>41671</v>
      </c>
      <c r="K55" s="39">
        <v>41699</v>
      </c>
      <c r="L55" s="39">
        <v>41730</v>
      </c>
      <c r="M55" s="39">
        <v>41760</v>
      </c>
      <c r="N55" s="39">
        <v>41791</v>
      </c>
    </row>
    <row r="56" spans="1:15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41" t="s">
        <v>106</v>
      </c>
    </row>
    <row r="57" spans="1:15">
      <c r="A57" s="20" t="s">
        <v>116</v>
      </c>
      <c r="B57" s="20"/>
      <c r="C57" s="40">
        <v>90</v>
      </c>
      <c r="D57" s="40">
        <v>90</v>
      </c>
      <c r="E57" s="40">
        <v>90</v>
      </c>
      <c r="F57" s="40">
        <v>90</v>
      </c>
      <c r="G57" s="40">
        <v>90</v>
      </c>
      <c r="H57" s="40">
        <v>90</v>
      </c>
      <c r="I57" s="40">
        <v>90</v>
      </c>
      <c r="J57" s="40">
        <v>90</v>
      </c>
      <c r="K57" s="40">
        <v>90</v>
      </c>
      <c r="L57" s="40">
        <v>90</v>
      </c>
      <c r="M57" s="40">
        <v>90</v>
      </c>
      <c r="N57" s="40">
        <v>90</v>
      </c>
      <c r="O57" s="57">
        <f>SUM(C57:N57)</f>
        <v>1080</v>
      </c>
    </row>
    <row r="58" spans="1:15">
      <c r="A58" s="20" t="s">
        <v>102</v>
      </c>
      <c r="B58" s="20"/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20</v>
      </c>
      <c r="J58" s="40">
        <v>20</v>
      </c>
      <c r="K58" s="40">
        <v>20</v>
      </c>
      <c r="L58" s="40">
        <v>20</v>
      </c>
      <c r="M58" s="40">
        <v>20</v>
      </c>
      <c r="N58" s="40">
        <v>20</v>
      </c>
      <c r="O58" s="57">
        <f t="shared" ref="O58:O67" si="2">SUM(C58:N58)</f>
        <v>120</v>
      </c>
    </row>
    <row r="59" spans="1:15">
      <c r="A59" s="20" t="s">
        <v>117</v>
      </c>
      <c r="B59" s="20"/>
      <c r="C59" s="40">
        <v>200</v>
      </c>
      <c r="D59" s="40">
        <v>200</v>
      </c>
      <c r="E59" s="40">
        <v>200</v>
      </c>
      <c r="F59" s="40">
        <v>200</v>
      </c>
      <c r="G59" s="40">
        <v>200</v>
      </c>
      <c r="H59" s="40">
        <v>200</v>
      </c>
      <c r="I59" s="40">
        <v>200</v>
      </c>
      <c r="J59" s="40">
        <v>200</v>
      </c>
      <c r="K59" s="40">
        <v>200</v>
      </c>
      <c r="L59" s="40">
        <v>200</v>
      </c>
      <c r="M59" s="40">
        <v>200</v>
      </c>
      <c r="N59" s="40">
        <v>200</v>
      </c>
      <c r="O59" s="57">
        <f t="shared" si="2"/>
        <v>2400</v>
      </c>
    </row>
    <row r="60" spans="1:15">
      <c r="A60" s="20" t="s">
        <v>114</v>
      </c>
      <c r="B60" s="20"/>
      <c r="C60" s="40">
        <v>300</v>
      </c>
      <c r="D60" s="40">
        <v>300</v>
      </c>
      <c r="E60" s="40">
        <v>300</v>
      </c>
      <c r="F60" s="40">
        <v>150</v>
      </c>
      <c r="G60" s="40">
        <v>150</v>
      </c>
      <c r="H60" s="40">
        <v>150</v>
      </c>
      <c r="I60" s="40">
        <v>150</v>
      </c>
      <c r="J60" s="40">
        <v>150</v>
      </c>
      <c r="K60" s="40">
        <v>150</v>
      </c>
      <c r="L60" s="40">
        <v>150</v>
      </c>
      <c r="M60" s="40">
        <v>150</v>
      </c>
      <c r="N60" s="40">
        <v>150</v>
      </c>
      <c r="O60" s="57">
        <f t="shared" si="2"/>
        <v>2250</v>
      </c>
    </row>
    <row r="61" spans="1:15">
      <c r="A61" s="20" t="s">
        <v>182</v>
      </c>
      <c r="B61" s="20"/>
      <c r="C61" s="40">
        <v>800</v>
      </c>
      <c r="D61" s="40">
        <v>800</v>
      </c>
      <c r="E61" s="40">
        <v>800</v>
      </c>
      <c r="F61" s="40">
        <v>800</v>
      </c>
      <c r="G61" s="40">
        <v>800</v>
      </c>
      <c r="H61" s="40">
        <v>800</v>
      </c>
      <c r="I61" s="40">
        <v>800</v>
      </c>
      <c r="J61" s="40">
        <v>800</v>
      </c>
      <c r="K61" s="40">
        <v>800</v>
      </c>
      <c r="L61" s="40">
        <v>800</v>
      </c>
      <c r="M61" s="40">
        <v>800</v>
      </c>
      <c r="N61" s="40">
        <v>800</v>
      </c>
      <c r="O61" s="57">
        <f t="shared" si="2"/>
        <v>9600</v>
      </c>
    </row>
    <row r="62" spans="1:15">
      <c r="A62" s="20" t="s">
        <v>183</v>
      </c>
      <c r="B62" s="20"/>
      <c r="C62" s="40">
        <v>500</v>
      </c>
      <c r="D62" s="40">
        <v>500</v>
      </c>
      <c r="E62" s="40">
        <v>500</v>
      </c>
      <c r="F62" s="40">
        <v>500</v>
      </c>
      <c r="G62" s="40">
        <v>500</v>
      </c>
      <c r="H62" s="40">
        <v>500</v>
      </c>
      <c r="I62" s="40">
        <v>500</v>
      </c>
      <c r="J62" s="40">
        <v>500</v>
      </c>
      <c r="K62" s="40">
        <v>0</v>
      </c>
      <c r="L62" s="40">
        <v>0</v>
      </c>
      <c r="M62" s="40">
        <v>0</v>
      </c>
      <c r="N62" s="40">
        <v>0</v>
      </c>
      <c r="O62" s="57">
        <f t="shared" si="2"/>
        <v>4000</v>
      </c>
    </row>
    <row r="63" spans="1:15">
      <c r="A63" s="20" t="s">
        <v>146</v>
      </c>
      <c r="B63" s="20"/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57">
        <f t="shared" si="2"/>
        <v>0</v>
      </c>
    </row>
    <row r="64" spans="1:15">
      <c r="A64" s="20" t="s">
        <v>115</v>
      </c>
      <c r="B64" s="20"/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57">
        <f t="shared" si="2"/>
        <v>0</v>
      </c>
    </row>
    <row r="65" spans="1:15">
      <c r="A65" s="20" t="s">
        <v>151</v>
      </c>
      <c r="B65" s="20"/>
      <c r="C65" s="40">
        <v>150</v>
      </c>
      <c r="D65" s="40">
        <v>150</v>
      </c>
      <c r="E65" s="40">
        <v>150</v>
      </c>
      <c r="F65" s="40">
        <v>150</v>
      </c>
      <c r="G65" s="40">
        <v>150</v>
      </c>
      <c r="H65" s="40">
        <v>150</v>
      </c>
      <c r="I65" s="40">
        <v>150</v>
      </c>
      <c r="J65" s="40">
        <v>150</v>
      </c>
      <c r="K65" s="40">
        <v>150</v>
      </c>
      <c r="L65" s="40">
        <v>150</v>
      </c>
      <c r="M65" s="40">
        <v>150</v>
      </c>
      <c r="N65" s="40">
        <v>150</v>
      </c>
      <c r="O65" s="57">
        <f t="shared" si="2"/>
        <v>1800</v>
      </c>
    </row>
    <row r="66" spans="1:15">
      <c r="A66" s="20" t="s">
        <v>152</v>
      </c>
      <c r="B66" s="20"/>
      <c r="C66" s="40">
        <v>100</v>
      </c>
      <c r="D66" s="40">
        <v>100</v>
      </c>
      <c r="E66" s="40">
        <v>100</v>
      </c>
      <c r="F66" s="40">
        <v>100</v>
      </c>
      <c r="G66" s="40">
        <v>100</v>
      </c>
      <c r="H66" s="40">
        <v>100</v>
      </c>
      <c r="I66" s="40">
        <v>100</v>
      </c>
      <c r="J66" s="40">
        <v>100</v>
      </c>
      <c r="K66" s="40">
        <v>100</v>
      </c>
      <c r="L66" s="40">
        <v>100</v>
      </c>
      <c r="M66" s="40">
        <v>100</v>
      </c>
      <c r="N66" s="40">
        <v>100</v>
      </c>
      <c r="O66" s="57">
        <f t="shared" si="2"/>
        <v>1200</v>
      </c>
    </row>
    <row r="67" spans="1:15">
      <c r="A67" s="20" t="s">
        <v>205</v>
      </c>
      <c r="B67" s="20"/>
      <c r="C67" s="40">
        <v>100</v>
      </c>
      <c r="D67" s="40">
        <v>100</v>
      </c>
      <c r="E67" s="40">
        <v>100</v>
      </c>
      <c r="F67" s="40">
        <v>100</v>
      </c>
      <c r="G67" s="40">
        <v>100</v>
      </c>
      <c r="H67" s="40">
        <v>100</v>
      </c>
      <c r="I67" s="40">
        <v>100</v>
      </c>
      <c r="J67" s="40">
        <v>100</v>
      </c>
      <c r="K67" s="40">
        <v>100</v>
      </c>
      <c r="L67" s="40">
        <v>100</v>
      </c>
      <c r="M67" s="40">
        <v>100</v>
      </c>
      <c r="N67" s="40">
        <v>100</v>
      </c>
      <c r="O67" s="57">
        <f t="shared" si="2"/>
        <v>1200</v>
      </c>
    </row>
    <row r="69" spans="1:15">
      <c r="A69" s="44" t="s">
        <v>192</v>
      </c>
      <c r="B69" s="20"/>
      <c r="C69" s="43">
        <f>SUM(C57:C68)</f>
        <v>2240</v>
      </c>
      <c r="D69" s="43">
        <f t="shared" ref="D69" si="3">SUM(D57:D68)</f>
        <v>2240</v>
      </c>
      <c r="E69" s="43">
        <f t="shared" ref="E69" si="4">SUM(E57:E68)</f>
        <v>2240</v>
      </c>
      <c r="F69" s="43">
        <f t="shared" ref="F69" si="5">SUM(F57:F68)</f>
        <v>2090</v>
      </c>
      <c r="G69" s="43">
        <f t="shared" ref="G69" si="6">SUM(G57:G68)</f>
        <v>2090</v>
      </c>
      <c r="H69" s="43">
        <f t="shared" ref="H69" si="7">SUM(H57:H68)</f>
        <v>2090</v>
      </c>
      <c r="I69" s="43">
        <f t="shared" ref="I69" si="8">SUM(I57:I68)</f>
        <v>2110</v>
      </c>
      <c r="J69" s="43">
        <f t="shared" ref="J69" si="9">SUM(J57:J68)</f>
        <v>2110</v>
      </c>
      <c r="K69" s="43">
        <f t="shared" ref="K69" si="10">SUM(K57:K68)</f>
        <v>1610</v>
      </c>
      <c r="L69" s="43">
        <f t="shared" ref="L69" si="11">SUM(L57:L68)</f>
        <v>1610</v>
      </c>
      <c r="M69" s="43">
        <f t="shared" ref="M69" si="12">SUM(M57:M68)</f>
        <v>1610</v>
      </c>
      <c r="N69" s="43">
        <f t="shared" ref="N69" si="13">SUM(N57:N68)</f>
        <v>1610</v>
      </c>
    </row>
    <row r="71" spans="1:15">
      <c r="A71" s="45" t="s">
        <v>38</v>
      </c>
      <c r="E71" s="42">
        <f>C69+D69+E69</f>
        <v>6720</v>
      </c>
    </row>
    <row r="72" spans="1:15">
      <c r="A72" s="45" t="s">
        <v>39</v>
      </c>
      <c r="H72" s="42">
        <f>F69+G69+H69</f>
        <v>6270</v>
      </c>
    </row>
    <row r="73" spans="1:15">
      <c r="A73" s="45" t="s">
        <v>40</v>
      </c>
      <c r="K73" s="42">
        <f>I69+J69+K69</f>
        <v>5830</v>
      </c>
    </row>
    <row r="74" spans="1:15">
      <c r="A74" s="45" t="s">
        <v>41</v>
      </c>
      <c r="N74" s="42">
        <f>L69+M69+N69</f>
        <v>4830</v>
      </c>
    </row>
    <row r="76" spans="1:15">
      <c r="A76" s="45" t="s">
        <v>192</v>
      </c>
      <c r="B76" s="42">
        <f>E71+H72+K73+N74</f>
        <v>23650</v>
      </c>
    </row>
    <row r="104" spans="1:15" ht="12" thickBot="1"/>
    <row r="105" spans="1:15" ht="12" thickBot="1">
      <c r="A105" s="15" t="s">
        <v>193</v>
      </c>
      <c r="C105" s="283" t="s">
        <v>110</v>
      </c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5"/>
    </row>
    <row r="106" spans="1:15">
      <c r="C106" s="286" t="s">
        <v>38</v>
      </c>
      <c r="D106" s="286"/>
      <c r="E106" s="286"/>
      <c r="F106" s="287" t="s">
        <v>39</v>
      </c>
      <c r="G106" s="287"/>
      <c r="H106" s="287"/>
      <c r="I106" s="287" t="s">
        <v>40</v>
      </c>
      <c r="J106" s="287"/>
      <c r="K106" s="287"/>
      <c r="L106" s="287" t="s">
        <v>41</v>
      </c>
      <c r="M106" s="287"/>
      <c r="N106" s="287"/>
    </row>
    <row r="107" spans="1:15">
      <c r="C107" s="39">
        <v>41821</v>
      </c>
      <c r="D107" s="39">
        <v>41852</v>
      </c>
      <c r="E107" s="39">
        <v>41883</v>
      </c>
      <c r="F107" s="39">
        <v>41913</v>
      </c>
      <c r="G107" s="39">
        <v>41944</v>
      </c>
      <c r="H107" s="39">
        <v>41974</v>
      </c>
      <c r="I107" s="39">
        <v>42005</v>
      </c>
      <c r="J107" s="39">
        <v>42036</v>
      </c>
      <c r="K107" s="39">
        <v>42064</v>
      </c>
      <c r="L107" s="39">
        <v>42095</v>
      </c>
      <c r="M107" s="39">
        <v>42125</v>
      </c>
      <c r="N107" s="39">
        <v>42156</v>
      </c>
    </row>
    <row r="108" spans="1:15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41" t="s">
        <v>106</v>
      </c>
    </row>
    <row r="109" spans="1:15">
      <c r="A109" s="20" t="s">
        <v>116</v>
      </c>
      <c r="B109" s="20"/>
      <c r="C109" s="40">
        <v>90</v>
      </c>
      <c r="D109" s="40">
        <v>90</v>
      </c>
      <c r="E109" s="40">
        <v>90</v>
      </c>
      <c r="F109" s="40">
        <v>90</v>
      </c>
      <c r="G109" s="40">
        <v>90</v>
      </c>
      <c r="H109" s="40">
        <v>90</v>
      </c>
      <c r="I109" s="40">
        <v>90</v>
      </c>
      <c r="J109" s="40">
        <v>90</v>
      </c>
      <c r="K109" s="40">
        <v>90</v>
      </c>
      <c r="L109" s="40">
        <v>90</v>
      </c>
      <c r="M109" s="40">
        <v>90</v>
      </c>
      <c r="N109" s="40">
        <v>90</v>
      </c>
      <c r="O109" s="57">
        <f>SUM(C109:N109)</f>
        <v>1080</v>
      </c>
    </row>
    <row r="110" spans="1:15">
      <c r="A110" s="20" t="s">
        <v>102</v>
      </c>
      <c r="B110" s="20"/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20</v>
      </c>
      <c r="J110" s="40">
        <v>20</v>
      </c>
      <c r="K110" s="40">
        <v>20</v>
      </c>
      <c r="L110" s="40">
        <v>20</v>
      </c>
      <c r="M110" s="40">
        <v>20</v>
      </c>
      <c r="N110" s="40">
        <v>20</v>
      </c>
      <c r="O110" s="57">
        <f t="shared" ref="O110:O119" si="14">SUM(C110:N110)</f>
        <v>120</v>
      </c>
    </row>
    <row r="111" spans="1:15">
      <c r="A111" s="20" t="s">
        <v>117</v>
      </c>
      <c r="B111" s="20"/>
      <c r="C111" s="40">
        <v>200</v>
      </c>
      <c r="D111" s="40">
        <v>200</v>
      </c>
      <c r="E111" s="40">
        <v>200</v>
      </c>
      <c r="F111" s="40">
        <v>200</v>
      </c>
      <c r="G111" s="40">
        <v>200</v>
      </c>
      <c r="H111" s="40">
        <v>200</v>
      </c>
      <c r="I111" s="40">
        <v>200</v>
      </c>
      <c r="J111" s="40">
        <v>200</v>
      </c>
      <c r="K111" s="40">
        <v>200</v>
      </c>
      <c r="L111" s="40">
        <v>200</v>
      </c>
      <c r="M111" s="40">
        <v>200</v>
      </c>
      <c r="N111" s="40">
        <v>200</v>
      </c>
      <c r="O111" s="57">
        <f t="shared" si="14"/>
        <v>2400</v>
      </c>
    </row>
    <row r="112" spans="1:15">
      <c r="A112" s="20" t="s">
        <v>114</v>
      </c>
      <c r="B112" s="20"/>
      <c r="C112" s="40">
        <v>300</v>
      </c>
      <c r="D112" s="40">
        <v>300</v>
      </c>
      <c r="E112" s="40">
        <v>300</v>
      </c>
      <c r="F112" s="40">
        <v>150</v>
      </c>
      <c r="G112" s="40">
        <v>150</v>
      </c>
      <c r="H112" s="40">
        <v>150</v>
      </c>
      <c r="I112" s="40">
        <v>150</v>
      </c>
      <c r="J112" s="40">
        <v>150</v>
      </c>
      <c r="K112" s="40">
        <v>150</v>
      </c>
      <c r="L112" s="40">
        <v>150</v>
      </c>
      <c r="M112" s="40">
        <v>150</v>
      </c>
      <c r="N112" s="40">
        <v>150</v>
      </c>
      <c r="O112" s="57">
        <f t="shared" si="14"/>
        <v>2250</v>
      </c>
    </row>
    <row r="113" spans="1:15">
      <c r="A113" s="20" t="s">
        <v>182</v>
      </c>
      <c r="B113" s="20"/>
      <c r="C113" s="40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57">
        <f t="shared" si="14"/>
        <v>0</v>
      </c>
    </row>
    <row r="114" spans="1:15">
      <c r="A114" s="20" t="s">
        <v>183</v>
      </c>
      <c r="B114" s="20"/>
      <c r="C114" s="40">
        <v>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57">
        <f t="shared" si="14"/>
        <v>0</v>
      </c>
    </row>
    <row r="115" spans="1:15">
      <c r="A115" s="20" t="s">
        <v>146</v>
      </c>
      <c r="B115" s="20"/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57">
        <f t="shared" si="14"/>
        <v>0</v>
      </c>
    </row>
    <row r="116" spans="1:15">
      <c r="A116" s="20" t="s">
        <v>115</v>
      </c>
      <c r="B116" s="20"/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57">
        <f t="shared" si="14"/>
        <v>0</v>
      </c>
    </row>
    <row r="117" spans="1:15">
      <c r="A117" s="20" t="s">
        <v>151</v>
      </c>
      <c r="B117" s="20"/>
      <c r="C117" s="40">
        <v>150</v>
      </c>
      <c r="D117" s="40">
        <v>150</v>
      </c>
      <c r="E117" s="40">
        <v>150</v>
      </c>
      <c r="F117" s="40">
        <v>150</v>
      </c>
      <c r="G117" s="40">
        <v>150</v>
      </c>
      <c r="H117" s="40">
        <v>150</v>
      </c>
      <c r="I117" s="40">
        <v>150</v>
      </c>
      <c r="J117" s="40">
        <v>150</v>
      </c>
      <c r="K117" s="40">
        <v>150</v>
      </c>
      <c r="L117" s="40">
        <v>150</v>
      </c>
      <c r="M117" s="40">
        <v>150</v>
      </c>
      <c r="N117" s="40">
        <v>150</v>
      </c>
      <c r="O117" s="57">
        <f t="shared" si="14"/>
        <v>1800</v>
      </c>
    </row>
    <row r="118" spans="1:15">
      <c r="A118" s="20" t="s">
        <v>152</v>
      </c>
      <c r="B118" s="20"/>
      <c r="C118" s="40">
        <v>100</v>
      </c>
      <c r="D118" s="40">
        <v>100</v>
      </c>
      <c r="E118" s="40">
        <v>100</v>
      </c>
      <c r="F118" s="40">
        <v>100</v>
      </c>
      <c r="G118" s="40">
        <v>100</v>
      </c>
      <c r="H118" s="40">
        <v>100</v>
      </c>
      <c r="I118" s="40">
        <v>100</v>
      </c>
      <c r="J118" s="40">
        <v>100</v>
      </c>
      <c r="K118" s="40">
        <v>100</v>
      </c>
      <c r="L118" s="40">
        <v>100</v>
      </c>
      <c r="M118" s="40">
        <v>100</v>
      </c>
      <c r="N118" s="40">
        <v>100</v>
      </c>
      <c r="O118" s="57">
        <f t="shared" si="14"/>
        <v>1200</v>
      </c>
    </row>
    <row r="119" spans="1:15">
      <c r="A119" s="20" t="s">
        <v>205</v>
      </c>
      <c r="B119" s="20"/>
      <c r="C119" s="40">
        <v>100</v>
      </c>
      <c r="D119" s="40">
        <v>100</v>
      </c>
      <c r="E119" s="40">
        <v>100</v>
      </c>
      <c r="F119" s="40">
        <v>100</v>
      </c>
      <c r="G119" s="40">
        <v>100</v>
      </c>
      <c r="H119" s="40">
        <v>100</v>
      </c>
      <c r="I119" s="40">
        <v>100</v>
      </c>
      <c r="J119" s="40">
        <v>100</v>
      </c>
      <c r="K119" s="40">
        <v>100</v>
      </c>
      <c r="L119" s="40">
        <v>100</v>
      </c>
      <c r="M119" s="40">
        <v>100</v>
      </c>
      <c r="N119" s="40">
        <v>100</v>
      </c>
      <c r="O119" s="57">
        <f t="shared" si="14"/>
        <v>1200</v>
      </c>
    </row>
    <row r="121" spans="1:15">
      <c r="A121" s="44" t="s">
        <v>192</v>
      </c>
      <c r="B121" s="20"/>
      <c r="C121" s="43">
        <f>SUM(C109:C120)</f>
        <v>940</v>
      </c>
      <c r="D121" s="43">
        <f t="shared" ref="D121" si="15">SUM(D109:D120)</f>
        <v>940</v>
      </c>
      <c r="E121" s="43">
        <f t="shared" ref="E121" si="16">SUM(E109:E120)</f>
        <v>940</v>
      </c>
      <c r="F121" s="43">
        <f t="shared" ref="F121" si="17">SUM(F109:F120)</f>
        <v>790</v>
      </c>
      <c r="G121" s="43">
        <f t="shared" ref="G121" si="18">SUM(G109:G120)</f>
        <v>790</v>
      </c>
      <c r="H121" s="43">
        <f t="shared" ref="H121" si="19">SUM(H109:H120)</f>
        <v>790</v>
      </c>
      <c r="I121" s="43">
        <f t="shared" ref="I121" si="20">SUM(I109:I120)</f>
        <v>810</v>
      </c>
      <c r="J121" s="43">
        <f t="shared" ref="J121" si="21">SUM(J109:J120)</f>
        <v>810</v>
      </c>
      <c r="K121" s="43">
        <f t="shared" ref="K121" si="22">SUM(K109:K120)</f>
        <v>810</v>
      </c>
      <c r="L121" s="43">
        <f t="shared" ref="L121" si="23">SUM(L109:L120)</f>
        <v>810</v>
      </c>
      <c r="M121" s="43">
        <f t="shared" ref="M121" si="24">SUM(M109:M120)</f>
        <v>810</v>
      </c>
      <c r="N121" s="43">
        <f t="shared" ref="N121" si="25">SUM(N109:N120)</f>
        <v>810</v>
      </c>
    </row>
    <row r="123" spans="1:15">
      <c r="A123" s="45" t="s">
        <v>38</v>
      </c>
      <c r="E123" s="42">
        <f>C121+D121+E121</f>
        <v>2820</v>
      </c>
    </row>
    <row r="124" spans="1:15">
      <c r="A124" s="45" t="s">
        <v>39</v>
      </c>
      <c r="H124" s="42">
        <f>F121+G121+H121</f>
        <v>2370</v>
      </c>
    </row>
    <row r="125" spans="1:15">
      <c r="A125" s="45" t="s">
        <v>40</v>
      </c>
      <c r="K125" s="42">
        <f>I121+J121+K121</f>
        <v>2430</v>
      </c>
    </row>
    <row r="126" spans="1:15">
      <c r="A126" s="45" t="s">
        <v>41</v>
      </c>
      <c r="N126" s="42">
        <f>L121+M121+N121</f>
        <v>2430</v>
      </c>
    </row>
    <row r="128" spans="1:15">
      <c r="A128" s="45" t="s">
        <v>192</v>
      </c>
      <c r="B128" s="42">
        <f>E123+H124+K125+N126</f>
        <v>10050</v>
      </c>
    </row>
    <row r="156" spans="1:15" ht="12" thickBot="1"/>
    <row r="157" spans="1:15" ht="12" thickBot="1">
      <c r="A157" s="15" t="s">
        <v>193</v>
      </c>
      <c r="C157" s="283" t="s">
        <v>111</v>
      </c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5"/>
    </row>
    <row r="158" spans="1:15">
      <c r="C158" s="286" t="s">
        <v>38</v>
      </c>
      <c r="D158" s="286"/>
      <c r="E158" s="286"/>
      <c r="F158" s="287" t="s">
        <v>39</v>
      </c>
      <c r="G158" s="287"/>
      <c r="H158" s="287"/>
      <c r="I158" s="287" t="s">
        <v>40</v>
      </c>
      <c r="J158" s="287"/>
      <c r="K158" s="287"/>
      <c r="L158" s="287" t="s">
        <v>41</v>
      </c>
      <c r="M158" s="287"/>
      <c r="N158" s="287"/>
    </row>
    <row r="159" spans="1:15">
      <c r="C159" s="39">
        <v>42186</v>
      </c>
      <c r="D159" s="39">
        <v>42217</v>
      </c>
      <c r="E159" s="39">
        <v>42248</v>
      </c>
      <c r="F159" s="39">
        <v>42278</v>
      </c>
      <c r="G159" s="39">
        <v>42309</v>
      </c>
      <c r="H159" s="39">
        <v>42339</v>
      </c>
      <c r="I159" s="39">
        <v>42370</v>
      </c>
      <c r="J159" s="39">
        <v>42401</v>
      </c>
      <c r="K159" s="39">
        <v>42430</v>
      </c>
      <c r="L159" s="39">
        <v>42461</v>
      </c>
      <c r="M159" s="39">
        <v>42491</v>
      </c>
      <c r="N159" s="39">
        <v>42522</v>
      </c>
    </row>
    <row r="160" spans="1:15"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41" t="s">
        <v>106</v>
      </c>
    </row>
    <row r="161" spans="1:15">
      <c r="A161" s="20" t="s">
        <v>116</v>
      </c>
      <c r="B161" s="20"/>
      <c r="C161" s="40">
        <v>90</v>
      </c>
      <c r="D161" s="40">
        <v>90</v>
      </c>
      <c r="E161" s="40">
        <v>90</v>
      </c>
      <c r="F161" s="40">
        <v>90</v>
      </c>
      <c r="G161" s="40">
        <v>90</v>
      </c>
      <c r="H161" s="40">
        <v>90</v>
      </c>
      <c r="I161" s="40">
        <v>90</v>
      </c>
      <c r="J161" s="40">
        <v>90</v>
      </c>
      <c r="K161" s="40">
        <v>90</v>
      </c>
      <c r="L161" s="40">
        <v>90</v>
      </c>
      <c r="M161" s="40">
        <v>90</v>
      </c>
      <c r="N161" s="40">
        <v>90</v>
      </c>
      <c r="O161" s="57">
        <f>SUM(C161:N161)</f>
        <v>1080</v>
      </c>
    </row>
    <row r="162" spans="1:15">
      <c r="A162" s="20" t="s">
        <v>102</v>
      </c>
      <c r="B162" s="20"/>
      <c r="C162" s="40">
        <v>0</v>
      </c>
      <c r="D162" s="40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20</v>
      </c>
      <c r="J162" s="40">
        <v>20</v>
      </c>
      <c r="K162" s="40">
        <v>20</v>
      </c>
      <c r="L162" s="40">
        <v>20</v>
      </c>
      <c r="M162" s="40">
        <v>20</v>
      </c>
      <c r="N162" s="40">
        <v>20</v>
      </c>
      <c r="O162" s="57">
        <f t="shared" ref="O162:O171" si="26">SUM(C162:N162)</f>
        <v>120</v>
      </c>
    </row>
    <row r="163" spans="1:15">
      <c r="A163" s="20" t="s">
        <v>117</v>
      </c>
      <c r="B163" s="20"/>
      <c r="C163" s="40">
        <v>200</v>
      </c>
      <c r="D163" s="40">
        <v>200</v>
      </c>
      <c r="E163" s="40">
        <v>200</v>
      </c>
      <c r="F163" s="40">
        <v>200</v>
      </c>
      <c r="G163" s="40">
        <v>200</v>
      </c>
      <c r="H163" s="40">
        <v>200</v>
      </c>
      <c r="I163" s="40">
        <v>200</v>
      </c>
      <c r="J163" s="40">
        <v>200</v>
      </c>
      <c r="K163" s="40">
        <v>200</v>
      </c>
      <c r="L163" s="40">
        <v>200</v>
      </c>
      <c r="M163" s="40">
        <v>200</v>
      </c>
      <c r="N163" s="40">
        <v>200</v>
      </c>
      <c r="O163" s="57">
        <f t="shared" si="26"/>
        <v>2400</v>
      </c>
    </row>
    <row r="164" spans="1:15">
      <c r="A164" s="20" t="s">
        <v>114</v>
      </c>
      <c r="B164" s="20"/>
      <c r="C164" s="40">
        <v>300</v>
      </c>
      <c r="D164" s="40">
        <v>300</v>
      </c>
      <c r="E164" s="40">
        <v>300</v>
      </c>
      <c r="F164" s="40">
        <v>150</v>
      </c>
      <c r="G164" s="40">
        <v>150</v>
      </c>
      <c r="H164" s="40">
        <v>150</v>
      </c>
      <c r="I164" s="40">
        <v>150</v>
      </c>
      <c r="J164" s="40">
        <v>150</v>
      </c>
      <c r="K164" s="40">
        <v>150</v>
      </c>
      <c r="L164" s="40">
        <v>150</v>
      </c>
      <c r="M164" s="40">
        <v>150</v>
      </c>
      <c r="N164" s="40">
        <v>150</v>
      </c>
      <c r="O164" s="57">
        <f t="shared" si="26"/>
        <v>2250</v>
      </c>
    </row>
    <row r="165" spans="1:15">
      <c r="A165" s="20" t="s">
        <v>182</v>
      </c>
      <c r="B165" s="20"/>
      <c r="C165" s="40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0</v>
      </c>
      <c r="O165" s="57">
        <f t="shared" si="26"/>
        <v>0</v>
      </c>
    </row>
    <row r="166" spans="1:15">
      <c r="A166" s="20" t="s">
        <v>183</v>
      </c>
      <c r="B166" s="20"/>
      <c r="C166" s="40">
        <v>0</v>
      </c>
      <c r="D166" s="40">
        <v>0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40">
        <v>0</v>
      </c>
      <c r="N166" s="40">
        <v>0</v>
      </c>
      <c r="O166" s="57">
        <f t="shared" si="26"/>
        <v>0</v>
      </c>
    </row>
    <row r="167" spans="1:15">
      <c r="A167" s="20" t="s">
        <v>146</v>
      </c>
      <c r="B167" s="20"/>
      <c r="C167" s="40">
        <v>0</v>
      </c>
      <c r="D167" s="40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  <c r="O167" s="57">
        <f t="shared" si="26"/>
        <v>0</v>
      </c>
    </row>
    <row r="168" spans="1:15">
      <c r="A168" s="20" t="s">
        <v>115</v>
      </c>
      <c r="B168" s="20"/>
      <c r="C168" s="40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  <c r="N168" s="40">
        <v>0</v>
      </c>
      <c r="O168" s="57">
        <f t="shared" si="26"/>
        <v>0</v>
      </c>
    </row>
    <row r="169" spans="1:15">
      <c r="A169" s="20" t="s">
        <v>151</v>
      </c>
      <c r="B169" s="20"/>
      <c r="C169" s="40">
        <v>150</v>
      </c>
      <c r="D169" s="40">
        <v>150</v>
      </c>
      <c r="E169" s="40">
        <v>150</v>
      </c>
      <c r="F169" s="40">
        <v>150</v>
      </c>
      <c r="G169" s="40">
        <v>150</v>
      </c>
      <c r="H169" s="40">
        <v>150</v>
      </c>
      <c r="I169" s="40">
        <v>150</v>
      </c>
      <c r="J169" s="40">
        <v>150</v>
      </c>
      <c r="K169" s="40">
        <v>150</v>
      </c>
      <c r="L169" s="40">
        <v>150</v>
      </c>
      <c r="M169" s="40">
        <v>150</v>
      </c>
      <c r="N169" s="40">
        <v>150</v>
      </c>
      <c r="O169" s="57">
        <f t="shared" si="26"/>
        <v>1800</v>
      </c>
    </row>
    <row r="170" spans="1:15">
      <c r="A170" s="20" t="s">
        <v>152</v>
      </c>
      <c r="B170" s="20"/>
      <c r="C170" s="40">
        <v>100</v>
      </c>
      <c r="D170" s="40">
        <v>100</v>
      </c>
      <c r="E170" s="40">
        <v>100</v>
      </c>
      <c r="F170" s="40">
        <v>100</v>
      </c>
      <c r="G170" s="40">
        <v>100</v>
      </c>
      <c r="H170" s="40">
        <v>100</v>
      </c>
      <c r="I170" s="40">
        <v>100</v>
      </c>
      <c r="J170" s="40">
        <v>100</v>
      </c>
      <c r="K170" s="40">
        <v>100</v>
      </c>
      <c r="L170" s="40">
        <v>100</v>
      </c>
      <c r="M170" s="40">
        <v>100</v>
      </c>
      <c r="N170" s="40">
        <v>100</v>
      </c>
      <c r="O170" s="57">
        <f t="shared" si="26"/>
        <v>1200</v>
      </c>
    </row>
    <row r="171" spans="1:15">
      <c r="A171" s="20" t="s">
        <v>205</v>
      </c>
      <c r="B171" s="20"/>
      <c r="C171" s="40">
        <v>100</v>
      </c>
      <c r="D171" s="40">
        <v>100</v>
      </c>
      <c r="E171" s="40">
        <v>100</v>
      </c>
      <c r="F171" s="40">
        <v>100</v>
      </c>
      <c r="G171" s="40">
        <v>100</v>
      </c>
      <c r="H171" s="40">
        <v>100</v>
      </c>
      <c r="I171" s="40">
        <v>100</v>
      </c>
      <c r="J171" s="40">
        <v>100</v>
      </c>
      <c r="K171" s="40">
        <v>100</v>
      </c>
      <c r="L171" s="40">
        <v>100</v>
      </c>
      <c r="M171" s="40">
        <v>100</v>
      </c>
      <c r="N171" s="40">
        <v>100</v>
      </c>
      <c r="O171" s="57">
        <f t="shared" si="26"/>
        <v>1200</v>
      </c>
    </row>
    <row r="173" spans="1:15">
      <c r="A173" s="44" t="s">
        <v>192</v>
      </c>
      <c r="B173" s="20"/>
      <c r="C173" s="43">
        <f>SUM(C161:C172)</f>
        <v>940</v>
      </c>
      <c r="D173" s="43">
        <f t="shared" ref="D173" si="27">SUM(D161:D172)</f>
        <v>940</v>
      </c>
      <c r="E173" s="43">
        <f t="shared" ref="E173" si="28">SUM(E161:E172)</f>
        <v>940</v>
      </c>
      <c r="F173" s="43">
        <f t="shared" ref="F173" si="29">SUM(F161:F172)</f>
        <v>790</v>
      </c>
      <c r="G173" s="43">
        <f t="shared" ref="G173" si="30">SUM(G161:G172)</f>
        <v>790</v>
      </c>
      <c r="H173" s="43">
        <f t="shared" ref="H173" si="31">SUM(H161:H172)</f>
        <v>790</v>
      </c>
      <c r="I173" s="43">
        <f t="shared" ref="I173" si="32">SUM(I161:I172)</f>
        <v>810</v>
      </c>
      <c r="J173" s="43">
        <f t="shared" ref="J173" si="33">SUM(J161:J172)</f>
        <v>810</v>
      </c>
      <c r="K173" s="43">
        <f t="shared" ref="K173" si="34">SUM(K161:K172)</f>
        <v>810</v>
      </c>
      <c r="L173" s="43">
        <f t="shared" ref="L173" si="35">SUM(L161:L172)</f>
        <v>810</v>
      </c>
      <c r="M173" s="43">
        <f t="shared" ref="M173" si="36">SUM(M161:M172)</f>
        <v>810</v>
      </c>
      <c r="N173" s="43">
        <f t="shared" ref="N173" si="37">SUM(N161:N172)</f>
        <v>810</v>
      </c>
    </row>
    <row r="175" spans="1:15">
      <c r="A175" s="45" t="s">
        <v>38</v>
      </c>
      <c r="E175" s="42">
        <f>C173+D173+E173</f>
        <v>2820</v>
      </c>
    </row>
    <row r="176" spans="1:15">
      <c r="A176" s="45" t="s">
        <v>39</v>
      </c>
      <c r="H176" s="42">
        <f>F173+G173+H173</f>
        <v>2370</v>
      </c>
    </row>
    <row r="177" spans="1:14">
      <c r="A177" s="45" t="s">
        <v>40</v>
      </c>
      <c r="K177" s="42">
        <f>I173+J173+K173</f>
        <v>2430</v>
      </c>
    </row>
    <row r="178" spans="1:14">
      <c r="A178" s="45" t="s">
        <v>41</v>
      </c>
      <c r="N178" s="42">
        <f>L173+M173+N173</f>
        <v>2430</v>
      </c>
    </row>
    <row r="180" spans="1:14">
      <c r="A180" s="45" t="s">
        <v>192</v>
      </c>
      <c r="B180" s="42">
        <f>E175+H176+K177+N178</f>
        <v>10050</v>
      </c>
    </row>
  </sheetData>
  <mergeCells count="20">
    <mergeCell ref="C157:N157"/>
    <mergeCell ref="C158:E158"/>
    <mergeCell ref="F158:H158"/>
    <mergeCell ref="I158:K158"/>
    <mergeCell ref="L158:N158"/>
    <mergeCell ref="C105:N105"/>
    <mergeCell ref="C106:E106"/>
    <mergeCell ref="F106:H106"/>
    <mergeCell ref="I106:K106"/>
    <mergeCell ref="L106:N106"/>
    <mergeCell ref="C53:N53"/>
    <mergeCell ref="C54:E54"/>
    <mergeCell ref="F54:H54"/>
    <mergeCell ref="I54:K54"/>
    <mergeCell ref="L54:N54"/>
    <mergeCell ref="C1:N1"/>
    <mergeCell ref="C2:E2"/>
    <mergeCell ref="F2:H2"/>
    <mergeCell ref="I2:K2"/>
    <mergeCell ref="L2:N2"/>
  </mergeCells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2" sqref="A2:F17"/>
    </sheetView>
  </sheetViews>
  <sheetFormatPr defaultRowHeight="14.25"/>
  <cols>
    <col min="1" max="1" width="25.375" customWidth="1"/>
    <col min="2" max="2" width="1.875" customWidth="1"/>
    <col min="3" max="3" width="11.875" customWidth="1"/>
    <col min="4" max="4" width="10.375" customWidth="1"/>
    <col min="5" max="5" width="10.625" customWidth="1"/>
    <col min="6" max="6" width="11.875" customWidth="1"/>
  </cols>
  <sheetData>
    <row r="1" spans="1:7" ht="15" thickBot="1">
      <c r="A1" s="135"/>
      <c r="B1" s="135"/>
      <c r="C1" s="135"/>
      <c r="D1" s="135"/>
      <c r="E1" s="135"/>
      <c r="F1" s="135"/>
      <c r="G1" s="135"/>
    </row>
    <row r="2" spans="1:7" ht="15" thickBot="1">
      <c r="A2" s="212" t="s">
        <v>193</v>
      </c>
      <c r="B2" s="135"/>
      <c r="C2" s="135"/>
      <c r="D2" s="135"/>
      <c r="E2" s="135"/>
      <c r="F2" s="135"/>
      <c r="G2" s="135"/>
    </row>
    <row r="3" spans="1:7">
      <c r="A3" s="144" t="s">
        <v>254</v>
      </c>
      <c r="B3" s="140"/>
      <c r="C3" s="239" t="s">
        <v>107</v>
      </c>
      <c r="D3" s="239" t="s">
        <v>108</v>
      </c>
      <c r="E3" s="239" t="s">
        <v>110</v>
      </c>
      <c r="F3" s="239" t="s">
        <v>111</v>
      </c>
      <c r="G3" s="135"/>
    </row>
    <row r="4" spans="1:7">
      <c r="A4" s="140"/>
      <c r="B4" s="140"/>
      <c r="C4" s="141"/>
      <c r="D4" s="141"/>
      <c r="E4" s="141"/>
      <c r="F4" s="141"/>
      <c r="G4" s="135"/>
    </row>
    <row r="5" spans="1:7">
      <c r="A5" s="20" t="s">
        <v>116</v>
      </c>
      <c r="B5" s="214"/>
      <c r="C5" s="40">
        <f>Operational_expenses!O5</f>
        <v>1080</v>
      </c>
      <c r="D5" s="40">
        <f>Operational_expenses!O57</f>
        <v>1080</v>
      </c>
      <c r="E5" s="40">
        <f>Operational_expenses!O109</f>
        <v>1080</v>
      </c>
      <c r="F5" s="40">
        <f>Operational_expenses!O161</f>
        <v>1080</v>
      </c>
      <c r="G5" s="135"/>
    </row>
    <row r="6" spans="1:7">
      <c r="A6" s="20" t="s">
        <v>151</v>
      </c>
      <c r="B6" s="214"/>
      <c r="C6" s="40">
        <f>Operational_expenses!O6</f>
        <v>120</v>
      </c>
      <c r="D6" s="40">
        <f>Operational_expenses!O58</f>
        <v>120</v>
      </c>
      <c r="E6" s="40">
        <f>Operational_expenses!O110</f>
        <v>120</v>
      </c>
      <c r="F6" s="40">
        <f>Operational_expenses!O162</f>
        <v>120</v>
      </c>
      <c r="G6" s="135"/>
    </row>
    <row r="7" spans="1:7">
      <c r="A7" s="20" t="s">
        <v>117</v>
      </c>
      <c r="B7" s="214"/>
      <c r="C7" s="40">
        <f>Operational_expenses!O7</f>
        <v>2400</v>
      </c>
      <c r="D7" s="40">
        <f>Operational_expenses!O59</f>
        <v>2400</v>
      </c>
      <c r="E7" s="40">
        <f>Operational_expenses!O111</f>
        <v>2400</v>
      </c>
      <c r="F7" s="40">
        <f>Operational_expenses!O163</f>
        <v>2400</v>
      </c>
      <c r="G7" s="135"/>
    </row>
    <row r="8" spans="1:7">
      <c r="A8" s="20" t="s">
        <v>114</v>
      </c>
      <c r="B8" s="214"/>
      <c r="C8" s="40">
        <f>Operational_expenses!O8</f>
        <v>2250</v>
      </c>
      <c r="D8" s="40">
        <f>Operational_expenses!O60</f>
        <v>2250</v>
      </c>
      <c r="E8" s="40">
        <f>Operational_expenses!O112</f>
        <v>2250</v>
      </c>
      <c r="F8" s="40">
        <f>Operational_expenses!O164</f>
        <v>2250</v>
      </c>
      <c r="G8" s="135"/>
    </row>
    <row r="9" spans="1:7">
      <c r="A9" s="20" t="s">
        <v>182</v>
      </c>
      <c r="B9" s="214"/>
      <c r="C9" s="40">
        <f>Operational_expenses!O9</f>
        <v>9600</v>
      </c>
      <c r="D9" s="40">
        <f>Operational_expenses!O61</f>
        <v>9600</v>
      </c>
      <c r="E9" s="40">
        <f>Operational_expenses!O113</f>
        <v>0</v>
      </c>
      <c r="F9" s="40">
        <f>Operational_expenses!O165</f>
        <v>0</v>
      </c>
      <c r="G9" s="135"/>
    </row>
    <row r="10" spans="1:7">
      <c r="A10" s="20" t="s">
        <v>183</v>
      </c>
      <c r="B10" s="214"/>
      <c r="C10" s="40">
        <f>Operational_expenses!O10</f>
        <v>6000</v>
      </c>
      <c r="D10" s="40">
        <f>Operational_expenses!O62</f>
        <v>4000</v>
      </c>
      <c r="E10" s="40">
        <f>Operational_expenses!O114</f>
        <v>0</v>
      </c>
      <c r="F10" s="40">
        <f>Operational_expenses!O166</f>
        <v>0</v>
      </c>
      <c r="G10" s="135"/>
    </row>
    <row r="11" spans="1:7">
      <c r="A11" s="20" t="s">
        <v>146</v>
      </c>
      <c r="B11" s="214"/>
      <c r="C11" s="40">
        <f>Operational_expenses!O11</f>
        <v>1000</v>
      </c>
      <c r="D11" s="40">
        <f>Operational_expenses!O63</f>
        <v>0</v>
      </c>
      <c r="E11" s="40">
        <f>Operational_expenses!O115</f>
        <v>0</v>
      </c>
      <c r="F11" s="40">
        <f>Operational_expenses!O167</f>
        <v>0</v>
      </c>
      <c r="G11" s="135"/>
    </row>
    <row r="12" spans="1:7">
      <c r="A12" s="20" t="s">
        <v>115</v>
      </c>
      <c r="B12" s="214"/>
      <c r="C12" s="40">
        <f>Operational_expenses!O12</f>
        <v>1000</v>
      </c>
      <c r="D12" s="40">
        <f>Operational_expenses!O64</f>
        <v>0</v>
      </c>
      <c r="E12" s="40">
        <f>Operational_expenses!O116</f>
        <v>0</v>
      </c>
      <c r="F12" s="40">
        <f>Operational_expenses!O168</f>
        <v>0</v>
      </c>
      <c r="G12" s="135"/>
    </row>
    <row r="13" spans="1:7">
      <c r="A13" s="20" t="s">
        <v>151</v>
      </c>
      <c r="B13" s="214"/>
      <c r="C13" s="40">
        <f>Operational_expenses!O13</f>
        <v>1800</v>
      </c>
      <c r="D13" s="40">
        <f>Operational_expenses!O65</f>
        <v>1800</v>
      </c>
      <c r="E13" s="40">
        <f>Operational_expenses!O117</f>
        <v>1800</v>
      </c>
      <c r="F13" s="40">
        <f>Operational_expenses!O169</f>
        <v>1800</v>
      </c>
      <c r="G13" s="135"/>
    </row>
    <row r="14" spans="1:7">
      <c r="A14" s="20" t="s">
        <v>152</v>
      </c>
      <c r="B14" s="214"/>
      <c r="C14" s="40">
        <f>Operational_expenses!O14</f>
        <v>1200</v>
      </c>
      <c r="D14" s="40">
        <f>Operational_expenses!O66</f>
        <v>1200</v>
      </c>
      <c r="E14" s="40">
        <f>Operational_expenses!O118</f>
        <v>1200</v>
      </c>
      <c r="F14" s="40">
        <f>Operational_expenses!O170</f>
        <v>1200</v>
      </c>
      <c r="G14" s="135"/>
    </row>
    <row r="15" spans="1:7">
      <c r="A15" s="20" t="s">
        <v>205</v>
      </c>
      <c r="B15" s="214"/>
      <c r="C15" s="40">
        <f>Operational_expenses!O15</f>
        <v>1200</v>
      </c>
      <c r="D15" s="40">
        <f>Operational_expenses!O67</f>
        <v>1200</v>
      </c>
      <c r="E15" s="40">
        <f>Operational_expenses!O119</f>
        <v>1200</v>
      </c>
      <c r="F15" s="40">
        <f>Operational_expenses!O171</f>
        <v>1200</v>
      </c>
      <c r="G15" s="135"/>
    </row>
    <row r="16" spans="1:7">
      <c r="A16" s="140"/>
      <c r="B16" s="140"/>
      <c r="C16" s="140"/>
      <c r="D16" s="140"/>
      <c r="E16" s="140"/>
      <c r="F16" s="140"/>
      <c r="G16" s="135"/>
    </row>
    <row r="17" spans="1:7">
      <c r="A17" s="213" t="s">
        <v>192</v>
      </c>
      <c r="B17" s="20"/>
      <c r="C17" s="43">
        <f>SUM(C5:C16)</f>
        <v>27650</v>
      </c>
      <c r="D17" s="43">
        <f>SUM(D5:D16)</f>
        <v>23650</v>
      </c>
      <c r="E17" s="43">
        <f>SUM(E5:E16)</f>
        <v>10050</v>
      </c>
      <c r="F17" s="43">
        <f>SUM(F5:F16)</f>
        <v>10050</v>
      </c>
      <c r="G17" s="135"/>
    </row>
    <row r="18" spans="1:7">
      <c r="A18" s="135"/>
      <c r="B18" s="135"/>
      <c r="C18" s="135"/>
      <c r="D18" s="135"/>
      <c r="E18" s="135"/>
      <c r="F18" s="135"/>
      <c r="G18" s="135"/>
    </row>
    <row r="19" spans="1:7">
      <c r="A19" s="135"/>
      <c r="B19" s="135"/>
      <c r="C19" s="135"/>
      <c r="D19" s="135"/>
      <c r="E19" s="135"/>
      <c r="F19" s="135"/>
      <c r="G19" s="135"/>
    </row>
    <row r="20" spans="1:7">
      <c r="A20" s="135"/>
      <c r="B20" s="135"/>
      <c r="C20" s="135"/>
      <c r="D20" s="135"/>
      <c r="E20" s="135"/>
      <c r="F20" s="135"/>
    </row>
    <row r="21" spans="1:7">
      <c r="G21" s="135"/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90"/>
  <sheetViews>
    <sheetView topLeftCell="A51" zoomScale="90" zoomScaleNormal="90" workbookViewId="0">
      <selection activeCell="A72" sqref="A72:O90"/>
    </sheetView>
  </sheetViews>
  <sheetFormatPr defaultRowHeight="14.25"/>
  <cols>
    <col min="1" max="1" width="28.125" customWidth="1"/>
    <col min="2" max="2" width="10.625" bestFit="1" customWidth="1"/>
    <col min="3" max="6" width="9.75" bestFit="1" customWidth="1"/>
    <col min="8" max="8" width="9.75" bestFit="1" customWidth="1"/>
    <col min="11" max="11" width="9.75" bestFit="1" customWidth="1"/>
    <col min="14" max="14" width="9.75" bestFit="1" customWidth="1"/>
    <col min="15" max="15" width="9.25" style="240" bestFit="1" customWidth="1"/>
  </cols>
  <sheetData>
    <row r="1" spans="1:15" ht="15" thickBot="1">
      <c r="A1" s="15" t="s">
        <v>164</v>
      </c>
      <c r="B1" s="15"/>
      <c r="C1" s="283" t="s">
        <v>107</v>
      </c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5"/>
    </row>
    <row r="2" spans="1:15">
      <c r="A2" s="15"/>
      <c r="B2" s="15"/>
      <c r="C2" s="286" t="s">
        <v>38</v>
      </c>
      <c r="D2" s="286"/>
      <c r="E2" s="286"/>
      <c r="F2" s="287" t="s">
        <v>39</v>
      </c>
      <c r="G2" s="287"/>
      <c r="H2" s="287"/>
      <c r="I2" s="287" t="s">
        <v>40</v>
      </c>
      <c r="J2" s="287"/>
      <c r="K2" s="287"/>
      <c r="L2" s="287" t="s">
        <v>41</v>
      </c>
      <c r="M2" s="287"/>
      <c r="N2" s="287"/>
    </row>
    <row r="3" spans="1:15">
      <c r="A3" s="15"/>
      <c r="B3" s="15"/>
      <c r="C3" s="39">
        <v>41091</v>
      </c>
      <c r="D3" s="39">
        <v>41122</v>
      </c>
      <c r="E3" s="39">
        <v>41153</v>
      </c>
      <c r="F3" s="39">
        <v>41183</v>
      </c>
      <c r="G3" s="39">
        <v>41214</v>
      </c>
      <c r="H3" s="39">
        <v>41244</v>
      </c>
      <c r="I3" s="39">
        <v>41275</v>
      </c>
      <c r="J3" s="39">
        <v>41306</v>
      </c>
      <c r="K3" s="39">
        <v>41334</v>
      </c>
      <c r="L3" s="39">
        <v>41365</v>
      </c>
      <c r="M3" s="39">
        <v>41395</v>
      </c>
      <c r="N3" s="39">
        <v>41426</v>
      </c>
    </row>
    <row r="4" spans="1:15">
      <c r="A4" s="15"/>
      <c r="B4" s="1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41" t="s">
        <v>106</v>
      </c>
    </row>
    <row r="5" spans="1:15">
      <c r="A5" s="20" t="s">
        <v>147</v>
      </c>
      <c r="B5" s="15"/>
      <c r="C5" s="40">
        <v>500</v>
      </c>
      <c r="D5" s="40">
        <v>1000</v>
      </c>
      <c r="E5" s="40">
        <v>0</v>
      </c>
      <c r="F5" s="40">
        <v>1500</v>
      </c>
      <c r="G5" s="40">
        <v>0</v>
      </c>
      <c r="H5" s="40">
        <v>0</v>
      </c>
      <c r="I5" s="40">
        <v>1500</v>
      </c>
      <c r="J5" s="40">
        <v>500</v>
      </c>
      <c r="K5" s="40">
        <v>0</v>
      </c>
      <c r="L5" s="40">
        <v>500</v>
      </c>
      <c r="M5" s="40">
        <v>500</v>
      </c>
      <c r="N5" s="56">
        <v>0</v>
      </c>
      <c r="O5" s="241">
        <f>SUM(C5:N5)</f>
        <v>6000</v>
      </c>
    </row>
    <row r="6" spans="1:15">
      <c r="A6" s="20" t="s">
        <v>148</v>
      </c>
      <c r="B6" s="15"/>
      <c r="C6" s="40">
        <v>1500</v>
      </c>
      <c r="D6" s="40">
        <v>0</v>
      </c>
      <c r="E6" s="40">
        <v>0</v>
      </c>
      <c r="F6" s="40">
        <v>500</v>
      </c>
      <c r="G6" s="40">
        <v>0</v>
      </c>
      <c r="H6" s="40">
        <v>0</v>
      </c>
      <c r="I6" s="40">
        <v>500</v>
      </c>
      <c r="J6" s="40">
        <v>0</v>
      </c>
      <c r="K6" s="40">
        <v>0</v>
      </c>
      <c r="L6" s="40">
        <v>500</v>
      </c>
      <c r="M6" s="40">
        <v>0</v>
      </c>
      <c r="N6" s="56">
        <v>0</v>
      </c>
      <c r="O6" s="241">
        <f t="shared" ref="O6:O10" si="0">SUM(C6:N6)</f>
        <v>3000</v>
      </c>
    </row>
    <row r="7" spans="1:15">
      <c r="A7" s="20" t="s">
        <v>159</v>
      </c>
      <c r="B7" s="15"/>
      <c r="C7" s="40">
        <v>0</v>
      </c>
      <c r="D7" s="40">
        <v>0</v>
      </c>
      <c r="E7" s="40">
        <v>1000</v>
      </c>
      <c r="F7" s="40">
        <v>500</v>
      </c>
      <c r="G7" s="40">
        <v>0</v>
      </c>
      <c r="H7" s="40">
        <v>0</v>
      </c>
      <c r="I7" s="40">
        <v>500</v>
      </c>
      <c r="J7" s="40">
        <v>0</v>
      </c>
      <c r="K7" s="40">
        <v>0</v>
      </c>
      <c r="L7" s="40">
        <v>500</v>
      </c>
      <c r="M7" s="40">
        <v>0</v>
      </c>
      <c r="N7" s="56">
        <v>0</v>
      </c>
      <c r="O7" s="241">
        <f t="shared" si="0"/>
        <v>2500</v>
      </c>
    </row>
    <row r="8" spans="1:15">
      <c r="A8" s="20" t="s">
        <v>260</v>
      </c>
      <c r="B8" s="15"/>
      <c r="C8" s="40">
        <v>1000</v>
      </c>
      <c r="D8" s="40">
        <v>0</v>
      </c>
      <c r="E8" s="40">
        <v>0</v>
      </c>
      <c r="F8" s="40">
        <v>500</v>
      </c>
      <c r="G8" s="40">
        <v>0</v>
      </c>
      <c r="H8" s="40">
        <v>0</v>
      </c>
      <c r="I8" s="40">
        <v>500</v>
      </c>
      <c r="J8" s="40">
        <v>0</v>
      </c>
      <c r="K8" s="40">
        <v>0</v>
      </c>
      <c r="L8" s="40">
        <v>500</v>
      </c>
      <c r="M8" s="40">
        <v>0</v>
      </c>
      <c r="N8" s="56">
        <v>0</v>
      </c>
      <c r="O8" s="241">
        <f t="shared" si="0"/>
        <v>2500</v>
      </c>
    </row>
    <row r="9" spans="1:15">
      <c r="A9" s="20" t="s">
        <v>149</v>
      </c>
      <c r="B9" s="15"/>
      <c r="C9" s="40">
        <v>500</v>
      </c>
      <c r="D9" s="40">
        <v>500</v>
      </c>
      <c r="E9" s="40">
        <v>500</v>
      </c>
      <c r="F9" s="40">
        <v>500</v>
      </c>
      <c r="G9" s="40">
        <v>500</v>
      </c>
      <c r="H9" s="40">
        <v>500</v>
      </c>
      <c r="I9" s="40">
        <v>500</v>
      </c>
      <c r="J9" s="40">
        <v>500</v>
      </c>
      <c r="K9" s="40">
        <v>500</v>
      </c>
      <c r="L9" s="40">
        <v>500</v>
      </c>
      <c r="M9" s="40">
        <v>500</v>
      </c>
      <c r="N9" s="56">
        <v>500</v>
      </c>
      <c r="O9" s="241">
        <f t="shared" si="0"/>
        <v>6000</v>
      </c>
    </row>
    <row r="10" spans="1:15">
      <c r="A10" s="20" t="s">
        <v>150</v>
      </c>
      <c r="B10" s="15"/>
      <c r="C10" s="40">
        <v>0</v>
      </c>
      <c r="D10" s="40">
        <v>0</v>
      </c>
      <c r="E10" s="40">
        <v>1000</v>
      </c>
      <c r="F10" s="40">
        <v>500</v>
      </c>
      <c r="G10" s="40">
        <v>0</v>
      </c>
      <c r="H10" s="40">
        <v>0</v>
      </c>
      <c r="I10" s="40">
        <v>500</v>
      </c>
      <c r="J10" s="40">
        <v>0</v>
      </c>
      <c r="K10" s="40">
        <v>0</v>
      </c>
      <c r="L10" s="40">
        <v>500</v>
      </c>
      <c r="M10" s="40">
        <v>0</v>
      </c>
      <c r="N10" s="56">
        <v>0</v>
      </c>
      <c r="O10" s="241">
        <f t="shared" si="0"/>
        <v>2500</v>
      </c>
    </row>
    <row r="11" spans="1:15">
      <c r="A11" s="15"/>
      <c r="B11" s="1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5">
      <c r="A12" s="77" t="s">
        <v>189</v>
      </c>
      <c r="B12" s="20"/>
      <c r="C12" s="43">
        <f>SUM(C5:C11)</f>
        <v>3500</v>
      </c>
      <c r="D12" s="43">
        <f t="shared" ref="D12:N12" si="1">SUM(D5:D11)</f>
        <v>1500</v>
      </c>
      <c r="E12" s="43">
        <f t="shared" si="1"/>
        <v>2500</v>
      </c>
      <c r="F12" s="43">
        <f t="shared" si="1"/>
        <v>4000</v>
      </c>
      <c r="G12" s="43">
        <f t="shared" si="1"/>
        <v>500</v>
      </c>
      <c r="H12" s="43">
        <f t="shared" si="1"/>
        <v>500</v>
      </c>
      <c r="I12" s="43">
        <f t="shared" si="1"/>
        <v>4000</v>
      </c>
      <c r="J12" s="43">
        <f t="shared" si="1"/>
        <v>1000</v>
      </c>
      <c r="K12" s="43">
        <f t="shared" si="1"/>
        <v>500</v>
      </c>
      <c r="L12" s="43">
        <f t="shared" si="1"/>
        <v>3000</v>
      </c>
      <c r="M12" s="43">
        <f t="shared" si="1"/>
        <v>1000</v>
      </c>
      <c r="N12" s="43">
        <f t="shared" si="1"/>
        <v>500</v>
      </c>
    </row>
    <row r="13" spans="1: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5">
      <c r="A14" s="45" t="s">
        <v>255</v>
      </c>
      <c r="B14" s="15"/>
      <c r="C14" s="15"/>
      <c r="D14" s="15"/>
      <c r="E14" s="42">
        <f>C12+D12+E12</f>
        <v>7500</v>
      </c>
      <c r="F14" s="15"/>
      <c r="G14" s="15"/>
      <c r="H14" s="15"/>
      <c r="I14" s="15"/>
      <c r="J14" s="15"/>
      <c r="K14" s="15"/>
      <c r="L14" s="15"/>
      <c r="M14" s="15"/>
      <c r="N14" s="15"/>
    </row>
    <row r="15" spans="1:15">
      <c r="A15" s="45" t="s">
        <v>256</v>
      </c>
      <c r="B15" s="15"/>
      <c r="C15" s="15"/>
      <c r="D15" s="15"/>
      <c r="E15" s="15"/>
      <c r="F15" s="15"/>
      <c r="G15" s="15"/>
      <c r="H15" s="42">
        <f>F12+G12+H12</f>
        <v>5000</v>
      </c>
      <c r="I15" s="15"/>
      <c r="J15" s="15"/>
      <c r="K15" s="15"/>
      <c r="L15" s="15"/>
      <c r="M15" s="15"/>
      <c r="N15" s="15"/>
    </row>
    <row r="16" spans="1:15">
      <c r="A16" s="45" t="s">
        <v>257</v>
      </c>
      <c r="B16" s="15"/>
      <c r="C16" s="15"/>
      <c r="D16" s="15"/>
      <c r="E16" s="15"/>
      <c r="F16" s="15"/>
      <c r="G16" s="15"/>
      <c r="H16" s="15"/>
      <c r="I16" s="15"/>
      <c r="J16" s="15"/>
      <c r="K16" s="42">
        <f>I12+J12+K12</f>
        <v>5500</v>
      </c>
      <c r="L16" s="15"/>
      <c r="M16" s="15"/>
      <c r="N16" s="15"/>
    </row>
    <row r="17" spans="1:15">
      <c r="A17" s="45" t="s">
        <v>258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2">
        <f>L12+M12+N12</f>
        <v>4500</v>
      </c>
    </row>
    <row r="18" spans="1: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5">
      <c r="A19" s="45" t="s">
        <v>259</v>
      </c>
      <c r="B19" s="42">
        <f>E14+H15+K16+N17</f>
        <v>22500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5" spans="1:15" ht="15" thickBot="1"/>
    <row r="26" spans="1:15" ht="15" thickBot="1">
      <c r="A26" s="15" t="s">
        <v>164</v>
      </c>
      <c r="B26" s="15"/>
      <c r="C26" s="283" t="s">
        <v>108</v>
      </c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5"/>
    </row>
    <row r="27" spans="1:15">
      <c r="A27" s="15"/>
      <c r="B27" s="15"/>
      <c r="C27" s="286" t="s">
        <v>38</v>
      </c>
      <c r="D27" s="286"/>
      <c r="E27" s="286"/>
      <c r="F27" s="287" t="s">
        <v>39</v>
      </c>
      <c r="G27" s="287"/>
      <c r="H27" s="287"/>
      <c r="I27" s="287" t="s">
        <v>40</v>
      </c>
      <c r="J27" s="287"/>
      <c r="K27" s="287"/>
      <c r="L27" s="287" t="s">
        <v>41</v>
      </c>
      <c r="M27" s="287"/>
      <c r="N27" s="287"/>
    </row>
    <row r="28" spans="1:15">
      <c r="A28" s="15"/>
      <c r="B28" s="15"/>
      <c r="C28" s="39">
        <v>41456</v>
      </c>
      <c r="D28" s="39">
        <v>41487</v>
      </c>
      <c r="E28" s="39">
        <v>41518</v>
      </c>
      <c r="F28" s="39">
        <v>41548</v>
      </c>
      <c r="G28" s="39">
        <v>41579</v>
      </c>
      <c r="H28" s="39">
        <v>41609</v>
      </c>
      <c r="I28" s="39">
        <v>41640</v>
      </c>
      <c r="J28" s="39">
        <v>41671</v>
      </c>
      <c r="K28" s="39">
        <v>41699</v>
      </c>
      <c r="L28" s="39">
        <v>41730</v>
      </c>
      <c r="M28" s="39">
        <v>41760</v>
      </c>
      <c r="N28" s="39">
        <v>41791</v>
      </c>
    </row>
    <row r="29" spans="1:15">
      <c r="A29" s="15"/>
      <c r="B29" s="1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41" t="s">
        <v>106</v>
      </c>
    </row>
    <row r="30" spans="1:15">
      <c r="A30" s="20" t="s">
        <v>147</v>
      </c>
      <c r="B30" s="15"/>
      <c r="C30" s="40">
        <v>3000</v>
      </c>
      <c r="D30" s="40">
        <v>1000</v>
      </c>
      <c r="E30" s="40">
        <v>0</v>
      </c>
      <c r="F30" s="40">
        <v>1000</v>
      </c>
      <c r="G30" s="40">
        <v>0</v>
      </c>
      <c r="H30" s="40">
        <v>0</v>
      </c>
      <c r="I30" s="40">
        <v>500</v>
      </c>
      <c r="J30" s="40">
        <v>500</v>
      </c>
      <c r="K30" s="40">
        <v>0</v>
      </c>
      <c r="L30" s="40">
        <v>500</v>
      </c>
      <c r="M30" s="40">
        <v>500</v>
      </c>
      <c r="N30" s="40">
        <v>0</v>
      </c>
      <c r="O30" s="241">
        <f>SUM(C30:N30)</f>
        <v>7000</v>
      </c>
    </row>
    <row r="31" spans="1:15">
      <c r="A31" s="20" t="s">
        <v>148</v>
      </c>
      <c r="B31" s="15"/>
      <c r="C31" s="40">
        <v>1500</v>
      </c>
      <c r="D31" s="40">
        <v>0</v>
      </c>
      <c r="E31" s="40">
        <v>500</v>
      </c>
      <c r="F31" s="40">
        <v>1500</v>
      </c>
      <c r="G31" s="40">
        <v>0</v>
      </c>
      <c r="H31" s="40">
        <v>0</v>
      </c>
      <c r="I31" s="40">
        <v>1500</v>
      </c>
      <c r="J31" s="40">
        <v>0</v>
      </c>
      <c r="K31" s="40">
        <v>0</v>
      </c>
      <c r="L31" s="40">
        <v>1500</v>
      </c>
      <c r="M31" s="40">
        <v>0</v>
      </c>
      <c r="N31" s="40">
        <v>0</v>
      </c>
      <c r="O31" s="241">
        <f t="shared" ref="O31:O35" si="2">SUM(C31:N31)</f>
        <v>6500</v>
      </c>
    </row>
    <row r="32" spans="1:15">
      <c r="A32" s="20" t="s">
        <v>159</v>
      </c>
      <c r="B32" s="15"/>
      <c r="C32" s="40">
        <v>2000</v>
      </c>
      <c r="D32" s="40">
        <v>0</v>
      </c>
      <c r="E32" s="40">
        <v>0</v>
      </c>
      <c r="F32" s="40">
        <v>500</v>
      </c>
      <c r="G32" s="40">
        <v>0</v>
      </c>
      <c r="H32" s="40">
        <v>0</v>
      </c>
      <c r="I32" s="40">
        <v>500</v>
      </c>
      <c r="J32" s="40">
        <v>0</v>
      </c>
      <c r="K32" s="40">
        <v>0</v>
      </c>
      <c r="L32" s="40">
        <v>500</v>
      </c>
      <c r="M32" s="40">
        <v>0</v>
      </c>
      <c r="N32" s="40">
        <v>0</v>
      </c>
      <c r="O32" s="241">
        <f t="shared" si="2"/>
        <v>3500</v>
      </c>
    </row>
    <row r="33" spans="1:15">
      <c r="A33" s="20" t="s">
        <v>260</v>
      </c>
      <c r="B33" s="15"/>
      <c r="C33" s="40">
        <v>1000</v>
      </c>
      <c r="D33" s="40">
        <v>0</v>
      </c>
      <c r="E33" s="40">
        <v>0</v>
      </c>
      <c r="F33" s="40">
        <v>1000</v>
      </c>
      <c r="G33" s="40">
        <v>0</v>
      </c>
      <c r="H33" s="40">
        <v>0</v>
      </c>
      <c r="I33" s="40">
        <v>1000</v>
      </c>
      <c r="J33" s="40">
        <v>0</v>
      </c>
      <c r="K33" s="40">
        <v>0</v>
      </c>
      <c r="L33" s="40">
        <v>1000</v>
      </c>
      <c r="M33" s="40">
        <v>0</v>
      </c>
      <c r="N33" s="40">
        <v>0</v>
      </c>
      <c r="O33" s="241">
        <f t="shared" si="2"/>
        <v>4000</v>
      </c>
    </row>
    <row r="34" spans="1:15">
      <c r="A34" s="20" t="s">
        <v>149</v>
      </c>
      <c r="B34" s="15"/>
      <c r="C34" s="40">
        <v>1000</v>
      </c>
      <c r="D34" s="40">
        <v>500</v>
      </c>
      <c r="E34" s="40">
        <v>500</v>
      </c>
      <c r="F34" s="40">
        <v>500</v>
      </c>
      <c r="G34" s="40">
        <v>500</v>
      </c>
      <c r="H34" s="40">
        <v>0</v>
      </c>
      <c r="I34" s="40">
        <v>500</v>
      </c>
      <c r="J34" s="40">
        <v>500</v>
      </c>
      <c r="K34" s="40">
        <v>0</v>
      </c>
      <c r="L34" s="40">
        <v>500</v>
      </c>
      <c r="M34" s="40">
        <v>500</v>
      </c>
      <c r="N34" s="40">
        <v>0</v>
      </c>
      <c r="O34" s="241">
        <f t="shared" si="2"/>
        <v>5000</v>
      </c>
    </row>
    <row r="35" spans="1:15">
      <c r="A35" s="20" t="s">
        <v>150</v>
      </c>
      <c r="B35" s="15"/>
      <c r="C35" s="40">
        <v>1000</v>
      </c>
      <c r="D35" s="40">
        <v>0</v>
      </c>
      <c r="E35" s="40">
        <v>0</v>
      </c>
      <c r="F35" s="40">
        <v>1000</v>
      </c>
      <c r="G35" s="40">
        <v>0</v>
      </c>
      <c r="H35" s="40">
        <v>0</v>
      </c>
      <c r="I35" s="40">
        <v>1000</v>
      </c>
      <c r="J35" s="40">
        <v>0</v>
      </c>
      <c r="K35" s="40">
        <v>0</v>
      </c>
      <c r="L35" s="40">
        <v>1000</v>
      </c>
      <c r="M35" s="40">
        <v>0</v>
      </c>
      <c r="N35" s="40">
        <v>0</v>
      </c>
      <c r="O35" s="241">
        <f t="shared" si="2"/>
        <v>4000</v>
      </c>
    </row>
    <row r="36" spans="1:15">
      <c r="A36" s="15"/>
      <c r="B36" s="1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5">
      <c r="A37" s="77" t="s">
        <v>189</v>
      </c>
      <c r="B37" s="20"/>
      <c r="C37" s="43">
        <f>SUM(C30:C36)</f>
        <v>9500</v>
      </c>
      <c r="D37" s="43">
        <f t="shared" ref="D37:N37" si="3">SUM(D30:D36)</f>
        <v>1500</v>
      </c>
      <c r="E37" s="43">
        <f t="shared" si="3"/>
        <v>1000</v>
      </c>
      <c r="F37" s="43">
        <f t="shared" si="3"/>
        <v>5500</v>
      </c>
      <c r="G37" s="43">
        <f t="shared" si="3"/>
        <v>500</v>
      </c>
      <c r="H37" s="43">
        <f t="shared" si="3"/>
        <v>0</v>
      </c>
      <c r="I37" s="43">
        <f t="shared" si="3"/>
        <v>5000</v>
      </c>
      <c r="J37" s="43">
        <f t="shared" si="3"/>
        <v>1000</v>
      </c>
      <c r="K37" s="43">
        <f t="shared" si="3"/>
        <v>0</v>
      </c>
      <c r="L37" s="43">
        <f t="shared" si="3"/>
        <v>5000</v>
      </c>
      <c r="M37" s="43">
        <f t="shared" si="3"/>
        <v>1000</v>
      </c>
      <c r="N37" s="43">
        <f t="shared" si="3"/>
        <v>0</v>
      </c>
    </row>
    <row r="38" spans="1: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5">
      <c r="A39" s="45" t="s">
        <v>255</v>
      </c>
      <c r="B39" s="15"/>
      <c r="C39" s="15"/>
      <c r="D39" s="15"/>
      <c r="E39" s="42">
        <f>C37+D37+E37</f>
        <v>12000</v>
      </c>
      <c r="F39" s="15"/>
      <c r="G39" s="15"/>
      <c r="H39" s="15"/>
      <c r="I39" s="15"/>
      <c r="J39" s="15"/>
      <c r="K39" s="15"/>
      <c r="L39" s="15"/>
      <c r="M39" s="15"/>
      <c r="N39" s="15"/>
    </row>
    <row r="40" spans="1:15">
      <c r="A40" s="45" t="s">
        <v>256</v>
      </c>
      <c r="B40" s="15"/>
      <c r="C40" s="15"/>
      <c r="D40" s="15"/>
      <c r="E40" s="15"/>
      <c r="F40" s="15"/>
      <c r="G40" s="15"/>
      <c r="H40" s="42">
        <f>F37+G37+H37</f>
        <v>6000</v>
      </c>
      <c r="I40" s="15"/>
      <c r="J40" s="15"/>
      <c r="K40" s="15"/>
      <c r="L40" s="15"/>
      <c r="M40" s="15"/>
      <c r="N40" s="15"/>
    </row>
    <row r="41" spans="1:15">
      <c r="A41" s="45" t="s">
        <v>257</v>
      </c>
      <c r="B41" s="15"/>
      <c r="C41" s="15"/>
      <c r="D41" s="15"/>
      <c r="E41" s="15"/>
      <c r="F41" s="15"/>
      <c r="G41" s="15"/>
      <c r="H41" s="15"/>
      <c r="I41" s="15"/>
      <c r="J41" s="15"/>
      <c r="K41" s="42">
        <f>I37+J37+K37</f>
        <v>6000</v>
      </c>
      <c r="L41" s="15"/>
      <c r="M41" s="15"/>
      <c r="N41" s="15"/>
    </row>
    <row r="42" spans="1:15">
      <c r="A42" s="45" t="s">
        <v>258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2">
        <f>L37+M37+N37</f>
        <v>6000</v>
      </c>
    </row>
    <row r="43" spans="1: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5">
      <c r="A44" s="45" t="s">
        <v>259</v>
      </c>
      <c r="B44" s="42">
        <f>E39+H40+K41+N42</f>
        <v>30000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6" spans="1:15" ht="15" thickBot="1"/>
    <row r="47" spans="1:15" ht="15" thickBot="1">
      <c r="A47" s="15" t="s">
        <v>164</v>
      </c>
      <c r="B47" s="15"/>
      <c r="C47" s="283" t="s">
        <v>110</v>
      </c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5"/>
    </row>
    <row r="48" spans="1:15">
      <c r="A48" s="15"/>
      <c r="B48" s="15"/>
      <c r="C48" s="286" t="s">
        <v>38</v>
      </c>
      <c r="D48" s="286"/>
      <c r="E48" s="286"/>
      <c r="F48" s="287" t="s">
        <v>39</v>
      </c>
      <c r="G48" s="287"/>
      <c r="H48" s="287"/>
      <c r="I48" s="287" t="s">
        <v>40</v>
      </c>
      <c r="J48" s="287"/>
      <c r="K48" s="287"/>
      <c r="L48" s="287" t="s">
        <v>41</v>
      </c>
      <c r="M48" s="287"/>
      <c r="N48" s="287"/>
    </row>
    <row r="49" spans="1:15">
      <c r="A49" s="15"/>
      <c r="B49" s="15"/>
      <c r="C49" s="39">
        <v>41821</v>
      </c>
      <c r="D49" s="39">
        <v>41852</v>
      </c>
      <c r="E49" s="39">
        <v>41883</v>
      </c>
      <c r="F49" s="39">
        <v>41913</v>
      </c>
      <c r="G49" s="39">
        <v>41944</v>
      </c>
      <c r="H49" s="39">
        <v>41974</v>
      </c>
      <c r="I49" s="39">
        <v>42005</v>
      </c>
      <c r="J49" s="39">
        <v>42036</v>
      </c>
      <c r="K49" s="39">
        <v>42064</v>
      </c>
      <c r="L49" s="39">
        <v>42095</v>
      </c>
      <c r="M49" s="39">
        <v>42125</v>
      </c>
      <c r="N49" s="39">
        <v>42156</v>
      </c>
    </row>
    <row r="50" spans="1:15">
      <c r="A50" s="15"/>
      <c r="B50" s="1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41" t="s">
        <v>106</v>
      </c>
    </row>
    <row r="51" spans="1:15">
      <c r="A51" s="20" t="s">
        <v>147</v>
      </c>
      <c r="B51" s="15"/>
      <c r="C51" s="40">
        <v>3000</v>
      </c>
      <c r="D51" s="40">
        <v>1000</v>
      </c>
      <c r="E51" s="40">
        <v>0</v>
      </c>
      <c r="F51" s="40">
        <v>1000</v>
      </c>
      <c r="G51" s="40">
        <v>0</v>
      </c>
      <c r="H51" s="40">
        <v>0</v>
      </c>
      <c r="I51" s="40">
        <v>500</v>
      </c>
      <c r="J51" s="40">
        <v>500</v>
      </c>
      <c r="K51" s="40">
        <v>0</v>
      </c>
      <c r="L51" s="40">
        <v>500</v>
      </c>
      <c r="M51" s="40">
        <v>500</v>
      </c>
      <c r="N51" s="40">
        <v>0</v>
      </c>
      <c r="O51" s="241">
        <f>SUM(C51:N51)</f>
        <v>7000</v>
      </c>
    </row>
    <row r="52" spans="1:15">
      <c r="A52" s="20" t="s">
        <v>148</v>
      </c>
      <c r="B52" s="15"/>
      <c r="C52" s="40">
        <v>1500</v>
      </c>
      <c r="D52" s="40">
        <v>0</v>
      </c>
      <c r="E52" s="40">
        <v>0</v>
      </c>
      <c r="F52" s="40">
        <v>1500</v>
      </c>
      <c r="G52" s="40">
        <v>0</v>
      </c>
      <c r="H52" s="40">
        <v>0</v>
      </c>
      <c r="I52" s="40">
        <v>1500</v>
      </c>
      <c r="J52" s="40">
        <v>0</v>
      </c>
      <c r="K52" s="40">
        <v>0</v>
      </c>
      <c r="L52" s="40">
        <v>1500</v>
      </c>
      <c r="M52" s="40">
        <v>0</v>
      </c>
      <c r="N52" s="40">
        <v>0</v>
      </c>
      <c r="O52" s="241">
        <f t="shared" ref="O52:O56" si="4">SUM(C52:N52)</f>
        <v>6000</v>
      </c>
    </row>
    <row r="53" spans="1:15">
      <c r="A53" s="20" t="s">
        <v>159</v>
      </c>
      <c r="B53" s="15"/>
      <c r="C53" s="40">
        <v>2000</v>
      </c>
      <c r="D53" s="40">
        <v>0</v>
      </c>
      <c r="E53" s="40">
        <v>0</v>
      </c>
      <c r="F53" s="40">
        <v>500</v>
      </c>
      <c r="G53" s="40">
        <v>0</v>
      </c>
      <c r="H53" s="40">
        <v>0</v>
      </c>
      <c r="I53" s="40">
        <v>500</v>
      </c>
      <c r="J53" s="40">
        <v>0</v>
      </c>
      <c r="K53" s="40">
        <v>0</v>
      </c>
      <c r="L53" s="40">
        <v>500</v>
      </c>
      <c r="M53" s="40">
        <v>0</v>
      </c>
      <c r="N53" s="40">
        <v>0</v>
      </c>
      <c r="O53" s="241">
        <f t="shared" si="4"/>
        <v>3500</v>
      </c>
    </row>
    <row r="54" spans="1:15">
      <c r="A54" s="20" t="s">
        <v>260</v>
      </c>
      <c r="B54" s="15"/>
      <c r="C54" s="40">
        <v>1000</v>
      </c>
      <c r="D54" s="40">
        <v>0</v>
      </c>
      <c r="E54" s="40">
        <v>0</v>
      </c>
      <c r="F54" s="40">
        <v>1000</v>
      </c>
      <c r="G54" s="40">
        <v>0</v>
      </c>
      <c r="H54" s="40">
        <v>0</v>
      </c>
      <c r="I54" s="40">
        <v>1000</v>
      </c>
      <c r="J54" s="40">
        <v>0</v>
      </c>
      <c r="K54" s="40">
        <v>0</v>
      </c>
      <c r="L54" s="40">
        <v>1000</v>
      </c>
      <c r="M54" s="40">
        <v>0</v>
      </c>
      <c r="N54" s="40">
        <v>0</v>
      </c>
      <c r="O54" s="241">
        <f t="shared" si="4"/>
        <v>4000</v>
      </c>
    </row>
    <row r="55" spans="1:15">
      <c r="A55" s="20" t="s">
        <v>149</v>
      </c>
      <c r="B55" s="15"/>
      <c r="C55" s="40">
        <v>1000</v>
      </c>
      <c r="D55" s="40">
        <v>500</v>
      </c>
      <c r="E55" s="40">
        <v>500</v>
      </c>
      <c r="F55" s="40">
        <v>500</v>
      </c>
      <c r="G55" s="40">
        <v>500</v>
      </c>
      <c r="H55" s="40">
        <v>0</v>
      </c>
      <c r="I55" s="40">
        <v>500</v>
      </c>
      <c r="J55" s="40">
        <v>500</v>
      </c>
      <c r="K55" s="40">
        <v>500</v>
      </c>
      <c r="L55" s="40">
        <v>500</v>
      </c>
      <c r="M55" s="40">
        <v>500</v>
      </c>
      <c r="N55" s="40">
        <v>0</v>
      </c>
      <c r="O55" s="241">
        <f t="shared" si="4"/>
        <v>5500</v>
      </c>
    </row>
    <row r="56" spans="1:15">
      <c r="A56" s="20" t="s">
        <v>150</v>
      </c>
      <c r="B56" s="15"/>
      <c r="C56" s="40">
        <v>1000</v>
      </c>
      <c r="D56" s="40">
        <v>0</v>
      </c>
      <c r="E56" s="40">
        <v>0</v>
      </c>
      <c r="F56" s="40">
        <v>1000</v>
      </c>
      <c r="G56" s="40">
        <v>0</v>
      </c>
      <c r="H56" s="40">
        <v>0</v>
      </c>
      <c r="I56" s="40">
        <v>1000</v>
      </c>
      <c r="J56" s="40">
        <v>0</v>
      </c>
      <c r="K56" s="40">
        <v>0</v>
      </c>
      <c r="L56" s="40">
        <v>1000</v>
      </c>
      <c r="M56" s="40">
        <v>0</v>
      </c>
      <c r="N56" s="40">
        <v>0</v>
      </c>
      <c r="O56" s="241">
        <f t="shared" si="4"/>
        <v>4000</v>
      </c>
    </row>
    <row r="57" spans="1:15">
      <c r="A57" s="15"/>
      <c r="B57" s="1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5">
      <c r="A58" s="77" t="s">
        <v>189</v>
      </c>
      <c r="B58" s="20"/>
      <c r="C58" s="43">
        <f>SUM(C51:C57)</f>
        <v>9500</v>
      </c>
      <c r="D58" s="43">
        <f t="shared" ref="D58:N58" si="5">SUM(D51:D57)</f>
        <v>1500</v>
      </c>
      <c r="E58" s="43">
        <f t="shared" si="5"/>
        <v>500</v>
      </c>
      <c r="F58" s="43">
        <f t="shared" si="5"/>
        <v>5500</v>
      </c>
      <c r="G58" s="43">
        <f t="shared" si="5"/>
        <v>500</v>
      </c>
      <c r="H58" s="43">
        <f t="shared" si="5"/>
        <v>0</v>
      </c>
      <c r="I58" s="43">
        <f t="shared" si="5"/>
        <v>5000</v>
      </c>
      <c r="J58" s="43">
        <f t="shared" si="5"/>
        <v>1000</v>
      </c>
      <c r="K58" s="43">
        <f t="shared" si="5"/>
        <v>500</v>
      </c>
      <c r="L58" s="43">
        <f t="shared" si="5"/>
        <v>5000</v>
      </c>
      <c r="M58" s="43">
        <f t="shared" si="5"/>
        <v>1000</v>
      </c>
      <c r="N58" s="43">
        <f t="shared" si="5"/>
        <v>0</v>
      </c>
    </row>
    <row r="59" spans="1: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5">
      <c r="A60" s="45" t="s">
        <v>255</v>
      </c>
      <c r="B60" s="15"/>
      <c r="C60" s="15"/>
      <c r="D60" s="15"/>
      <c r="E60" s="42">
        <f>C58+D58+E58</f>
        <v>11500</v>
      </c>
      <c r="F60" s="15"/>
      <c r="G60" s="15"/>
      <c r="H60" s="15"/>
      <c r="I60" s="15"/>
      <c r="J60" s="15"/>
      <c r="K60" s="15"/>
      <c r="L60" s="15"/>
      <c r="M60" s="15"/>
      <c r="N60" s="15"/>
    </row>
    <row r="61" spans="1:15">
      <c r="A61" s="45" t="s">
        <v>256</v>
      </c>
      <c r="B61" s="15"/>
      <c r="C61" s="15"/>
      <c r="D61" s="15"/>
      <c r="E61" s="15"/>
      <c r="F61" s="15"/>
      <c r="G61" s="15"/>
      <c r="H61" s="42">
        <f>F58+G58+H58</f>
        <v>6000</v>
      </c>
      <c r="I61" s="15"/>
      <c r="J61" s="15"/>
      <c r="K61" s="15"/>
      <c r="L61" s="15"/>
      <c r="M61" s="15"/>
      <c r="N61" s="15"/>
    </row>
    <row r="62" spans="1:15">
      <c r="A62" s="45" t="s">
        <v>257</v>
      </c>
      <c r="B62" s="15"/>
      <c r="C62" s="15"/>
      <c r="D62" s="15"/>
      <c r="E62" s="15"/>
      <c r="F62" s="15"/>
      <c r="G62" s="15"/>
      <c r="H62" s="15"/>
      <c r="I62" s="15"/>
      <c r="J62" s="15"/>
      <c r="K62" s="42">
        <f>I58+J58+K58</f>
        <v>6500</v>
      </c>
      <c r="L62" s="15"/>
      <c r="M62" s="15"/>
      <c r="N62" s="15"/>
    </row>
    <row r="63" spans="1:15">
      <c r="A63" s="45" t="s">
        <v>258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42">
        <f>L58+M58+N58</f>
        <v>6000</v>
      </c>
    </row>
    <row r="64" spans="1: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5">
      <c r="A65" s="45" t="s">
        <v>259</v>
      </c>
      <c r="B65" s="42">
        <f>E60+H61+K62+N63</f>
        <v>30000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71" spans="1:15" ht="15" thickBot="1"/>
    <row r="72" spans="1:15" ht="15" thickBot="1">
      <c r="A72" s="15" t="s">
        <v>164</v>
      </c>
      <c r="B72" s="15"/>
      <c r="C72" s="283" t="s">
        <v>111</v>
      </c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5"/>
    </row>
    <row r="73" spans="1:15">
      <c r="A73" s="15"/>
      <c r="B73" s="15"/>
      <c r="C73" s="286" t="s">
        <v>38</v>
      </c>
      <c r="D73" s="286"/>
      <c r="E73" s="286"/>
      <c r="F73" s="287" t="s">
        <v>39</v>
      </c>
      <c r="G73" s="287"/>
      <c r="H73" s="287"/>
      <c r="I73" s="287" t="s">
        <v>40</v>
      </c>
      <c r="J73" s="287"/>
      <c r="K73" s="287"/>
      <c r="L73" s="287" t="s">
        <v>41</v>
      </c>
      <c r="M73" s="287"/>
      <c r="N73" s="287"/>
    </row>
    <row r="74" spans="1:15">
      <c r="A74" s="15"/>
      <c r="B74" s="15"/>
      <c r="C74" s="39">
        <v>42186</v>
      </c>
      <c r="D74" s="39">
        <v>42217</v>
      </c>
      <c r="E74" s="39">
        <v>42248</v>
      </c>
      <c r="F74" s="39">
        <v>42278</v>
      </c>
      <c r="G74" s="39">
        <v>42309</v>
      </c>
      <c r="H74" s="39">
        <v>42339</v>
      </c>
      <c r="I74" s="39">
        <v>42370</v>
      </c>
      <c r="J74" s="39">
        <v>42401</v>
      </c>
      <c r="K74" s="39">
        <v>42430</v>
      </c>
      <c r="L74" s="39">
        <v>42461</v>
      </c>
      <c r="M74" s="39">
        <v>42491</v>
      </c>
      <c r="N74" s="39">
        <v>42522</v>
      </c>
    </row>
    <row r="75" spans="1:15">
      <c r="A75" s="15"/>
      <c r="B75" s="1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41" t="s">
        <v>106</v>
      </c>
    </row>
    <row r="76" spans="1:15">
      <c r="A76" s="20" t="s">
        <v>147</v>
      </c>
      <c r="B76" s="15"/>
      <c r="C76" s="40">
        <v>3000</v>
      </c>
      <c r="D76" s="40">
        <v>1000</v>
      </c>
      <c r="E76" s="40">
        <v>0</v>
      </c>
      <c r="F76" s="40">
        <v>1000</v>
      </c>
      <c r="G76" s="40">
        <v>0</v>
      </c>
      <c r="H76" s="40">
        <v>0</v>
      </c>
      <c r="I76" s="40">
        <v>500</v>
      </c>
      <c r="J76" s="40">
        <v>500</v>
      </c>
      <c r="K76" s="40">
        <v>0</v>
      </c>
      <c r="L76" s="40">
        <v>500</v>
      </c>
      <c r="M76" s="40">
        <v>500</v>
      </c>
      <c r="N76" s="40">
        <v>0</v>
      </c>
      <c r="O76" s="241">
        <f>SUM(C76:N76)</f>
        <v>7000</v>
      </c>
    </row>
    <row r="77" spans="1:15">
      <c r="A77" s="20" t="s">
        <v>148</v>
      </c>
      <c r="B77" s="15"/>
      <c r="C77" s="40">
        <v>1500</v>
      </c>
      <c r="D77" s="40">
        <v>0</v>
      </c>
      <c r="E77" s="40">
        <v>0</v>
      </c>
      <c r="F77" s="40">
        <v>1500</v>
      </c>
      <c r="G77" s="40">
        <v>0</v>
      </c>
      <c r="H77" s="40">
        <v>0</v>
      </c>
      <c r="I77" s="40">
        <v>1500</v>
      </c>
      <c r="J77" s="40">
        <v>0</v>
      </c>
      <c r="K77" s="40">
        <v>0</v>
      </c>
      <c r="L77" s="40">
        <v>1500</v>
      </c>
      <c r="M77" s="40">
        <v>0</v>
      </c>
      <c r="N77" s="40">
        <v>0</v>
      </c>
      <c r="O77" s="241">
        <f t="shared" ref="O77:O81" si="6">SUM(C77:N77)</f>
        <v>6000</v>
      </c>
    </row>
    <row r="78" spans="1:15">
      <c r="A78" s="20" t="s">
        <v>159</v>
      </c>
      <c r="B78" s="15"/>
      <c r="C78" s="40">
        <v>1000</v>
      </c>
      <c r="D78" s="40">
        <v>0</v>
      </c>
      <c r="E78" s="40">
        <v>0</v>
      </c>
      <c r="F78" s="40">
        <v>1000</v>
      </c>
      <c r="G78" s="40">
        <v>0</v>
      </c>
      <c r="H78" s="40">
        <v>0</v>
      </c>
      <c r="I78" s="40">
        <v>500</v>
      </c>
      <c r="J78" s="40">
        <v>0</v>
      </c>
      <c r="K78" s="40">
        <v>0</v>
      </c>
      <c r="L78" s="40">
        <v>500</v>
      </c>
      <c r="M78" s="40">
        <v>0</v>
      </c>
      <c r="N78" s="40">
        <v>0</v>
      </c>
      <c r="O78" s="241">
        <f t="shared" si="6"/>
        <v>3000</v>
      </c>
    </row>
    <row r="79" spans="1:15">
      <c r="A79" s="20" t="s">
        <v>260</v>
      </c>
      <c r="B79" s="15"/>
      <c r="C79" s="40">
        <v>1000</v>
      </c>
      <c r="D79" s="40">
        <v>0</v>
      </c>
      <c r="E79" s="40">
        <v>0</v>
      </c>
      <c r="F79" s="40">
        <v>1000</v>
      </c>
      <c r="G79" s="40">
        <v>0</v>
      </c>
      <c r="H79" s="40">
        <v>0</v>
      </c>
      <c r="I79" s="40">
        <v>1000</v>
      </c>
      <c r="J79" s="40">
        <v>0</v>
      </c>
      <c r="K79" s="40">
        <v>0</v>
      </c>
      <c r="L79" s="40">
        <v>1000</v>
      </c>
      <c r="M79" s="40">
        <v>0</v>
      </c>
      <c r="N79" s="40">
        <v>0</v>
      </c>
      <c r="O79" s="241">
        <f t="shared" si="6"/>
        <v>4000</v>
      </c>
    </row>
    <row r="80" spans="1:15">
      <c r="A80" s="20" t="s">
        <v>149</v>
      </c>
      <c r="B80" s="15"/>
      <c r="C80" s="40">
        <v>1000</v>
      </c>
      <c r="D80" s="40">
        <v>500</v>
      </c>
      <c r="E80" s="40">
        <v>500</v>
      </c>
      <c r="F80" s="40">
        <v>500</v>
      </c>
      <c r="G80" s="40">
        <v>500</v>
      </c>
      <c r="H80" s="40">
        <v>500</v>
      </c>
      <c r="I80" s="40">
        <v>500</v>
      </c>
      <c r="J80" s="40">
        <v>500</v>
      </c>
      <c r="K80" s="40">
        <v>0</v>
      </c>
      <c r="L80" s="40">
        <v>500</v>
      </c>
      <c r="M80" s="40">
        <v>500</v>
      </c>
      <c r="N80" s="40">
        <v>0</v>
      </c>
      <c r="O80" s="241">
        <f t="shared" si="6"/>
        <v>5500</v>
      </c>
    </row>
    <row r="81" spans="1:15">
      <c r="A81" s="20" t="s">
        <v>150</v>
      </c>
      <c r="B81" s="15"/>
      <c r="C81" s="40">
        <v>1000</v>
      </c>
      <c r="D81" s="40">
        <v>0</v>
      </c>
      <c r="E81" s="40">
        <v>0</v>
      </c>
      <c r="F81" s="40">
        <v>1000</v>
      </c>
      <c r="G81" s="40">
        <v>0</v>
      </c>
      <c r="H81" s="40">
        <v>0</v>
      </c>
      <c r="I81" s="40">
        <v>1000</v>
      </c>
      <c r="J81" s="40">
        <v>0</v>
      </c>
      <c r="K81" s="40">
        <v>0</v>
      </c>
      <c r="L81" s="40">
        <v>1000</v>
      </c>
      <c r="M81" s="40">
        <v>0</v>
      </c>
      <c r="N81" s="40">
        <v>0</v>
      </c>
      <c r="O81" s="241">
        <f t="shared" si="6"/>
        <v>4000</v>
      </c>
    </row>
    <row r="82" spans="1:15">
      <c r="A82" s="15"/>
      <c r="B82" s="15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5">
      <c r="A83" s="77" t="s">
        <v>189</v>
      </c>
      <c r="B83" s="20"/>
      <c r="C83" s="43">
        <f>SUM(C76:C82)</f>
        <v>8500</v>
      </c>
      <c r="D83" s="43">
        <f t="shared" ref="D83:N83" si="7">SUM(D76:D82)</f>
        <v>1500</v>
      </c>
      <c r="E83" s="43">
        <f t="shared" si="7"/>
        <v>500</v>
      </c>
      <c r="F83" s="43">
        <f t="shared" si="7"/>
        <v>6000</v>
      </c>
      <c r="G83" s="43">
        <f t="shared" si="7"/>
        <v>500</v>
      </c>
      <c r="H83" s="43">
        <f t="shared" si="7"/>
        <v>500</v>
      </c>
      <c r="I83" s="43">
        <f t="shared" si="7"/>
        <v>5000</v>
      </c>
      <c r="J83" s="43">
        <f t="shared" si="7"/>
        <v>1000</v>
      </c>
      <c r="K83" s="43">
        <f t="shared" si="7"/>
        <v>0</v>
      </c>
      <c r="L83" s="43">
        <f t="shared" si="7"/>
        <v>5000</v>
      </c>
      <c r="M83" s="43">
        <f t="shared" si="7"/>
        <v>1000</v>
      </c>
      <c r="N83" s="43">
        <f t="shared" si="7"/>
        <v>0</v>
      </c>
    </row>
    <row r="84" spans="1: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5">
      <c r="A85" s="45" t="s">
        <v>255</v>
      </c>
      <c r="B85" s="15"/>
      <c r="C85" s="15"/>
      <c r="D85" s="15"/>
      <c r="E85" s="42">
        <f>C83+D83+E83</f>
        <v>10500</v>
      </c>
      <c r="F85" s="15"/>
      <c r="G85" s="15"/>
      <c r="H85" s="15"/>
      <c r="I85" s="15"/>
      <c r="J85" s="15"/>
      <c r="K85" s="15"/>
      <c r="L85" s="15"/>
      <c r="M85" s="15"/>
      <c r="N85" s="15"/>
    </row>
    <row r="86" spans="1:15">
      <c r="A86" s="45" t="s">
        <v>256</v>
      </c>
      <c r="B86" s="15"/>
      <c r="C86" s="15"/>
      <c r="D86" s="15"/>
      <c r="E86" s="15"/>
      <c r="F86" s="15"/>
      <c r="G86" s="15"/>
      <c r="H86" s="42">
        <f>F83+G83+H83</f>
        <v>7000</v>
      </c>
      <c r="I86" s="15"/>
      <c r="J86" s="15"/>
      <c r="K86" s="15"/>
      <c r="L86" s="15"/>
      <c r="M86" s="15"/>
      <c r="N86" s="15"/>
    </row>
    <row r="87" spans="1:15">
      <c r="A87" s="45" t="s">
        <v>257</v>
      </c>
      <c r="B87" s="15"/>
      <c r="C87" s="15"/>
      <c r="D87" s="15"/>
      <c r="E87" s="15"/>
      <c r="F87" s="15"/>
      <c r="G87" s="15"/>
      <c r="H87" s="15"/>
      <c r="I87" s="15"/>
      <c r="J87" s="15"/>
      <c r="K87" s="42">
        <f>I83+J83+K83</f>
        <v>6000</v>
      </c>
      <c r="L87" s="15"/>
      <c r="M87" s="15"/>
      <c r="N87" s="15"/>
    </row>
    <row r="88" spans="1:15">
      <c r="A88" s="45" t="s">
        <v>258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42">
        <f>L83+M83+N83</f>
        <v>6000</v>
      </c>
    </row>
    <row r="89" spans="1: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15">
      <c r="A90" s="45" t="s">
        <v>259</v>
      </c>
      <c r="B90" s="42">
        <f>E85+H86+K87+N88</f>
        <v>29500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</sheetData>
  <mergeCells count="20">
    <mergeCell ref="C1:N1"/>
    <mergeCell ref="C2:E2"/>
    <mergeCell ref="F2:H2"/>
    <mergeCell ref="I2:K2"/>
    <mergeCell ref="L2:N2"/>
    <mergeCell ref="C26:N26"/>
    <mergeCell ref="C27:E27"/>
    <mergeCell ref="F27:H27"/>
    <mergeCell ref="I27:K27"/>
    <mergeCell ref="L27:N27"/>
    <mergeCell ref="C47:N47"/>
    <mergeCell ref="C48:E48"/>
    <mergeCell ref="F48:H48"/>
    <mergeCell ref="I48:K48"/>
    <mergeCell ref="L48:N48"/>
    <mergeCell ref="C72:N72"/>
    <mergeCell ref="C73:E73"/>
    <mergeCell ref="F73:H73"/>
    <mergeCell ref="I73:K73"/>
    <mergeCell ref="L73:N73"/>
  </mergeCells>
  <pageMargins left="0.19685039370078741" right="0.19685039370078741" top="0.19685039370078741" bottom="0.19685039370078741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A3" sqref="A3:F13"/>
    </sheetView>
  </sheetViews>
  <sheetFormatPr defaultRowHeight="14.25"/>
  <cols>
    <col min="1" max="1" width="29.625" customWidth="1"/>
    <col min="2" max="2" width="2.75" customWidth="1"/>
    <col min="4" max="4" width="10.375" customWidth="1"/>
  </cols>
  <sheetData>
    <row r="1" spans="1:7">
      <c r="A1" s="135"/>
      <c r="B1" s="135"/>
      <c r="C1" s="135"/>
      <c r="D1" s="135"/>
      <c r="E1" s="135"/>
      <c r="F1" s="135"/>
      <c r="G1" s="135"/>
    </row>
    <row r="2" spans="1:7" ht="15" thickBot="1">
      <c r="A2" s="135"/>
      <c r="B2" s="135"/>
      <c r="C2" s="135"/>
      <c r="D2" s="135"/>
      <c r="E2" s="135"/>
      <c r="F2" s="135"/>
      <c r="G2" s="135"/>
    </row>
    <row r="3" spans="1:7" ht="15" thickBot="1">
      <c r="A3" s="215" t="s">
        <v>164</v>
      </c>
      <c r="B3" s="135"/>
      <c r="C3" s="135"/>
      <c r="D3" s="135"/>
      <c r="E3" s="135"/>
      <c r="F3" s="135"/>
      <c r="G3" s="135"/>
    </row>
    <row r="4" spans="1:7">
      <c r="A4" s="144" t="s">
        <v>254</v>
      </c>
      <c r="B4" s="135"/>
      <c r="C4" s="239" t="s">
        <v>107</v>
      </c>
      <c r="D4" s="239" t="s">
        <v>108</v>
      </c>
      <c r="E4" s="239" t="s">
        <v>110</v>
      </c>
      <c r="F4" s="239" t="s">
        <v>111</v>
      </c>
      <c r="G4" s="135"/>
    </row>
    <row r="5" spans="1:7">
      <c r="A5" s="140"/>
      <c r="B5" s="135"/>
      <c r="C5" s="141"/>
      <c r="D5" s="141"/>
      <c r="E5" s="141"/>
      <c r="F5" s="141"/>
      <c r="G5" s="135"/>
    </row>
    <row r="6" spans="1:7">
      <c r="A6" s="20" t="s">
        <v>147</v>
      </c>
      <c r="B6" s="135"/>
      <c r="C6" s="40">
        <f>Marketing_expenses!O5</f>
        <v>6000</v>
      </c>
      <c r="D6" s="40">
        <f>Marketing_expenses!O30</f>
        <v>7000</v>
      </c>
      <c r="E6" s="40">
        <f>Marketing_expenses!O51</f>
        <v>7000</v>
      </c>
      <c r="F6" s="40">
        <f>Marketing_expenses!O76</f>
        <v>7000</v>
      </c>
      <c r="G6" s="135"/>
    </row>
    <row r="7" spans="1:7">
      <c r="A7" s="20" t="s">
        <v>148</v>
      </c>
      <c r="B7" s="135"/>
      <c r="C7" s="40">
        <f>Marketing_expenses!O6</f>
        <v>3000</v>
      </c>
      <c r="D7" s="40">
        <f>Marketing_expenses!O31</f>
        <v>6500</v>
      </c>
      <c r="E7" s="40">
        <f>Marketing_expenses!O52</f>
        <v>6000</v>
      </c>
      <c r="F7" s="40">
        <f>Marketing_expenses!O77</f>
        <v>6000</v>
      </c>
      <c r="G7" s="135"/>
    </row>
    <row r="8" spans="1:7">
      <c r="A8" s="20" t="s">
        <v>159</v>
      </c>
      <c r="B8" s="135"/>
      <c r="C8" s="40">
        <f>Marketing_expenses!O7</f>
        <v>2500</v>
      </c>
      <c r="D8" s="40">
        <f>Marketing_expenses!O32</f>
        <v>3500</v>
      </c>
      <c r="E8" s="40">
        <f>Marketing_expenses!O53</f>
        <v>3500</v>
      </c>
      <c r="F8" s="40">
        <f>Marketing_expenses!O78</f>
        <v>3000</v>
      </c>
      <c r="G8" s="135"/>
    </row>
    <row r="9" spans="1:7">
      <c r="A9" s="20" t="s">
        <v>260</v>
      </c>
      <c r="B9" s="135"/>
      <c r="C9" s="40">
        <f>Marketing_expenses!O8</f>
        <v>2500</v>
      </c>
      <c r="D9" s="40">
        <f>Marketing_expenses!O33</f>
        <v>4000</v>
      </c>
      <c r="E9" s="40">
        <f>Marketing_expenses!O54</f>
        <v>4000</v>
      </c>
      <c r="F9" s="40">
        <f>Marketing_expenses!O79</f>
        <v>4000</v>
      </c>
      <c r="G9" s="135"/>
    </row>
    <row r="10" spans="1:7">
      <c r="A10" s="20" t="s">
        <v>149</v>
      </c>
      <c r="B10" s="135"/>
      <c r="C10" s="40">
        <f>Marketing_expenses!O9</f>
        <v>6000</v>
      </c>
      <c r="D10" s="40">
        <f>Marketing_expenses!O34</f>
        <v>5000</v>
      </c>
      <c r="E10" s="40">
        <f>Marketing_expenses!O55</f>
        <v>5500</v>
      </c>
      <c r="F10" s="40">
        <f>Marketing_expenses!O80</f>
        <v>5500</v>
      </c>
      <c r="G10" s="135"/>
    </row>
    <row r="11" spans="1:7">
      <c r="A11" s="20" t="s">
        <v>150</v>
      </c>
      <c r="B11" s="135"/>
      <c r="C11" s="40">
        <f>Marketing_expenses!O10</f>
        <v>2500</v>
      </c>
      <c r="D11" s="40">
        <f>Marketing_expenses!O35</f>
        <v>4000</v>
      </c>
      <c r="E11" s="40">
        <f>Marketing_expenses!O56</f>
        <v>4000</v>
      </c>
      <c r="F11" s="40">
        <f>Marketing_expenses!O81</f>
        <v>4000</v>
      </c>
      <c r="G11" s="135"/>
    </row>
    <row r="12" spans="1:7">
      <c r="A12" s="135"/>
      <c r="B12" s="135"/>
      <c r="C12" s="141"/>
      <c r="D12" s="141"/>
      <c r="E12" s="141"/>
      <c r="F12" s="141"/>
      <c r="G12" s="135"/>
    </row>
    <row r="13" spans="1:7">
      <c r="A13" s="213" t="s">
        <v>189</v>
      </c>
      <c r="B13" s="135"/>
      <c r="C13" s="43">
        <f>SUM(C6:C12)</f>
        <v>22500</v>
      </c>
      <c r="D13" s="43">
        <f>SUM(D6:D12)</f>
        <v>30000</v>
      </c>
      <c r="E13" s="43">
        <f>SUM(E6:E12)</f>
        <v>30000</v>
      </c>
      <c r="F13" s="43">
        <f>SUM(F6:F12)</f>
        <v>29500</v>
      </c>
      <c r="G13" s="135"/>
    </row>
    <row r="14" spans="1:7">
      <c r="A14" s="135"/>
      <c r="B14" s="135"/>
      <c r="C14" s="135"/>
      <c r="D14" s="135"/>
      <c r="E14" s="135"/>
      <c r="F14" s="135"/>
      <c r="G14" s="135"/>
    </row>
    <row r="15" spans="1:7">
      <c r="A15" s="135"/>
      <c r="B15" s="135"/>
      <c r="C15" s="135"/>
      <c r="D15" s="135"/>
      <c r="E15" s="135"/>
      <c r="F15" s="135"/>
      <c r="G15" s="135"/>
    </row>
    <row r="16" spans="1:7">
      <c r="A16" s="135"/>
      <c r="B16" s="135"/>
      <c r="C16" s="135"/>
      <c r="D16" s="135"/>
      <c r="E16" s="135"/>
      <c r="F16" s="135"/>
      <c r="G16" s="135"/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280"/>
  <sheetViews>
    <sheetView topLeftCell="A237" zoomScale="80" zoomScaleNormal="80" workbookViewId="0">
      <selection activeCell="F229" sqref="F229"/>
    </sheetView>
  </sheetViews>
  <sheetFormatPr defaultColWidth="9.125" defaultRowHeight="11.25"/>
  <cols>
    <col min="1" max="1" width="3" style="15" bestFit="1" customWidth="1"/>
    <col min="2" max="2" width="34.875" style="15" customWidth="1"/>
    <col min="3" max="3" width="26.75" style="15" bestFit="1" customWidth="1"/>
    <col min="4" max="4" width="1" style="15" customWidth="1"/>
    <col min="5" max="5" width="10" style="15" customWidth="1"/>
    <col min="6" max="7" width="10.25" style="15" bestFit="1" customWidth="1"/>
    <col min="8" max="9" width="9.375" style="15" bestFit="1" customWidth="1"/>
    <col min="10" max="10" width="9.625" style="15" bestFit="1" customWidth="1"/>
    <col min="11" max="12" width="9.375" style="15" bestFit="1" customWidth="1"/>
    <col min="13" max="13" width="9.625" style="15" bestFit="1" customWidth="1"/>
    <col min="14" max="15" width="9.375" style="15" bestFit="1" customWidth="1"/>
    <col min="16" max="16" width="9.625" style="15" bestFit="1" customWidth="1"/>
    <col min="17" max="17" width="8.875" style="15" bestFit="1" customWidth="1"/>
    <col min="18" max="16384" width="9.125" style="15"/>
  </cols>
  <sheetData>
    <row r="1" spans="1:17" ht="12" thickBot="1"/>
    <row r="2" spans="1:17" ht="12" thickBot="1">
      <c r="E2" s="283" t="s">
        <v>107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</row>
    <row r="3" spans="1:17">
      <c r="E3" s="286" t="s">
        <v>38</v>
      </c>
      <c r="F3" s="286"/>
      <c r="G3" s="286"/>
      <c r="H3" s="287" t="s">
        <v>39</v>
      </c>
      <c r="I3" s="287"/>
      <c r="J3" s="287"/>
      <c r="K3" s="287" t="s">
        <v>40</v>
      </c>
      <c r="L3" s="287"/>
      <c r="M3" s="287"/>
      <c r="N3" s="287" t="s">
        <v>41</v>
      </c>
      <c r="O3" s="287"/>
      <c r="P3" s="287"/>
    </row>
    <row r="4" spans="1:17">
      <c r="E4" s="39">
        <v>41091</v>
      </c>
      <c r="F4" s="39">
        <v>41122</v>
      </c>
      <c r="G4" s="39">
        <v>41153</v>
      </c>
      <c r="H4" s="39">
        <v>41183</v>
      </c>
      <c r="I4" s="39">
        <v>41214</v>
      </c>
      <c r="J4" s="39">
        <v>41244</v>
      </c>
      <c r="K4" s="39">
        <v>41275</v>
      </c>
      <c r="L4" s="39">
        <v>41306</v>
      </c>
      <c r="M4" s="39">
        <v>41334</v>
      </c>
      <c r="N4" s="39">
        <v>41365</v>
      </c>
      <c r="O4" s="39">
        <v>41395</v>
      </c>
      <c r="P4" s="39">
        <v>41426</v>
      </c>
    </row>
    <row r="5" spans="1:17">
      <c r="B5" s="31" t="s">
        <v>103</v>
      </c>
      <c r="C5" s="32" t="s">
        <v>104</v>
      </c>
      <c r="D5" s="35"/>
      <c r="Q5" s="41" t="s">
        <v>106</v>
      </c>
    </row>
    <row r="6" spans="1:17">
      <c r="A6" s="20">
        <v>1</v>
      </c>
      <c r="B6" s="21" t="s">
        <v>66</v>
      </c>
      <c r="C6" s="33" t="s">
        <v>87</v>
      </c>
      <c r="D6" s="34"/>
      <c r="E6" s="20">
        <v>50</v>
      </c>
      <c r="F6" s="20">
        <v>20</v>
      </c>
      <c r="G6" s="20">
        <v>20</v>
      </c>
      <c r="H6" s="20">
        <v>20</v>
      </c>
      <c r="I6" s="20">
        <v>20</v>
      </c>
      <c r="J6" s="20">
        <v>20</v>
      </c>
      <c r="K6" s="20">
        <v>20</v>
      </c>
      <c r="L6" s="20">
        <v>20</v>
      </c>
      <c r="M6" s="20">
        <v>20</v>
      </c>
      <c r="N6" s="20">
        <v>20</v>
      </c>
      <c r="O6" s="20">
        <v>20</v>
      </c>
      <c r="P6" s="20">
        <v>20</v>
      </c>
      <c r="Q6" s="55">
        <f>SUM(E6:P6)</f>
        <v>270</v>
      </c>
    </row>
    <row r="7" spans="1:17">
      <c r="A7" s="20">
        <v>2</v>
      </c>
      <c r="B7" s="21" t="s">
        <v>67</v>
      </c>
      <c r="C7" s="33" t="s">
        <v>87</v>
      </c>
      <c r="D7" s="34"/>
      <c r="E7" s="20">
        <v>100</v>
      </c>
      <c r="F7" s="20">
        <v>50</v>
      </c>
      <c r="G7" s="20">
        <v>30</v>
      </c>
      <c r="H7" s="20">
        <v>30</v>
      </c>
      <c r="I7" s="20">
        <v>30</v>
      </c>
      <c r="J7" s="20">
        <v>30</v>
      </c>
      <c r="K7" s="20">
        <v>30</v>
      </c>
      <c r="L7" s="20">
        <v>30</v>
      </c>
      <c r="M7" s="20">
        <v>30</v>
      </c>
      <c r="N7" s="20">
        <v>30</v>
      </c>
      <c r="O7" s="20">
        <v>30</v>
      </c>
      <c r="P7" s="20">
        <v>30</v>
      </c>
      <c r="Q7" s="55">
        <f t="shared" ref="Q7:Q25" si="0">SUM(E7:P7)</f>
        <v>450</v>
      </c>
    </row>
    <row r="8" spans="1:17">
      <c r="A8" s="20">
        <v>3</v>
      </c>
      <c r="B8" s="21" t="s">
        <v>69</v>
      </c>
      <c r="C8" s="33" t="s">
        <v>87</v>
      </c>
      <c r="D8" s="34"/>
      <c r="E8" s="20">
        <v>20</v>
      </c>
      <c r="F8" s="20">
        <v>15</v>
      </c>
      <c r="G8" s="20">
        <v>15</v>
      </c>
      <c r="H8" s="20">
        <v>15</v>
      </c>
      <c r="I8" s="20">
        <v>15</v>
      </c>
      <c r="J8" s="20">
        <v>15</v>
      </c>
      <c r="K8" s="20">
        <v>15</v>
      </c>
      <c r="L8" s="20">
        <v>15</v>
      </c>
      <c r="M8" s="20">
        <v>15</v>
      </c>
      <c r="N8" s="20">
        <v>15</v>
      </c>
      <c r="O8" s="20">
        <v>15</v>
      </c>
      <c r="P8" s="20">
        <v>15</v>
      </c>
      <c r="Q8" s="55">
        <f t="shared" si="0"/>
        <v>185</v>
      </c>
    </row>
    <row r="9" spans="1:17">
      <c r="A9" s="20">
        <v>4</v>
      </c>
      <c r="B9" s="21" t="s">
        <v>68</v>
      </c>
      <c r="C9" s="33" t="s">
        <v>87</v>
      </c>
      <c r="D9" s="34"/>
      <c r="E9" s="20">
        <v>20</v>
      </c>
      <c r="F9" s="20">
        <v>10</v>
      </c>
      <c r="G9" s="20">
        <v>10</v>
      </c>
      <c r="H9" s="20">
        <v>10</v>
      </c>
      <c r="I9" s="20">
        <v>10</v>
      </c>
      <c r="J9" s="20">
        <v>10</v>
      </c>
      <c r="K9" s="20">
        <v>10</v>
      </c>
      <c r="L9" s="20">
        <v>10</v>
      </c>
      <c r="M9" s="20">
        <v>10</v>
      </c>
      <c r="N9" s="20">
        <v>10</v>
      </c>
      <c r="O9" s="20">
        <v>10</v>
      </c>
      <c r="P9" s="20">
        <v>10</v>
      </c>
      <c r="Q9" s="55">
        <f t="shared" si="0"/>
        <v>130</v>
      </c>
    </row>
    <row r="10" spans="1:17">
      <c r="A10" s="20">
        <v>5</v>
      </c>
      <c r="B10" s="21" t="s">
        <v>70</v>
      </c>
      <c r="C10" s="33" t="s">
        <v>87</v>
      </c>
      <c r="D10" s="34"/>
      <c r="E10" s="20">
        <v>50</v>
      </c>
      <c r="F10" s="20">
        <v>30</v>
      </c>
      <c r="G10" s="20">
        <v>30</v>
      </c>
      <c r="H10" s="20">
        <v>30</v>
      </c>
      <c r="I10" s="20">
        <v>30</v>
      </c>
      <c r="J10" s="20">
        <v>30</v>
      </c>
      <c r="K10" s="20">
        <v>30</v>
      </c>
      <c r="L10" s="20">
        <v>30</v>
      </c>
      <c r="M10" s="20">
        <v>30</v>
      </c>
      <c r="N10" s="20">
        <v>30</v>
      </c>
      <c r="O10" s="20">
        <v>30</v>
      </c>
      <c r="P10" s="20">
        <v>30</v>
      </c>
      <c r="Q10" s="55">
        <f t="shared" si="0"/>
        <v>380</v>
      </c>
    </row>
    <row r="11" spans="1:17">
      <c r="A11" s="20">
        <v>6</v>
      </c>
      <c r="B11" s="21" t="s">
        <v>73</v>
      </c>
      <c r="C11" s="33" t="s">
        <v>87</v>
      </c>
      <c r="D11" s="34"/>
      <c r="E11" s="20">
        <v>500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55">
        <f t="shared" si="0"/>
        <v>1600</v>
      </c>
    </row>
    <row r="12" spans="1:17">
      <c r="A12" s="20">
        <v>7</v>
      </c>
      <c r="B12" s="21" t="s">
        <v>72</v>
      </c>
      <c r="C12" s="33" t="s">
        <v>87</v>
      </c>
      <c r="D12" s="34"/>
      <c r="E12" s="20">
        <v>50</v>
      </c>
      <c r="F12" s="20">
        <v>20</v>
      </c>
      <c r="G12" s="20">
        <v>20</v>
      </c>
      <c r="H12" s="20">
        <v>20</v>
      </c>
      <c r="I12" s="20">
        <v>20</v>
      </c>
      <c r="J12" s="20">
        <v>20</v>
      </c>
      <c r="K12" s="20">
        <v>20</v>
      </c>
      <c r="L12" s="20">
        <v>20</v>
      </c>
      <c r="M12" s="20">
        <v>20</v>
      </c>
      <c r="N12" s="20">
        <v>20</v>
      </c>
      <c r="O12" s="20">
        <v>20</v>
      </c>
      <c r="P12" s="20">
        <v>20</v>
      </c>
      <c r="Q12" s="55">
        <f t="shared" si="0"/>
        <v>270</v>
      </c>
    </row>
    <row r="13" spans="1:17">
      <c r="A13" s="20">
        <v>8</v>
      </c>
      <c r="B13" s="21" t="s">
        <v>71</v>
      </c>
      <c r="C13" s="33" t="s">
        <v>87</v>
      </c>
      <c r="D13" s="34"/>
      <c r="E13" s="20">
        <v>5</v>
      </c>
      <c r="F13" s="20">
        <v>3</v>
      </c>
      <c r="G13" s="20">
        <v>3</v>
      </c>
      <c r="H13" s="20">
        <v>3</v>
      </c>
      <c r="I13" s="20">
        <v>3</v>
      </c>
      <c r="J13" s="20">
        <v>3</v>
      </c>
      <c r="K13" s="20">
        <v>3</v>
      </c>
      <c r="L13" s="20">
        <v>3</v>
      </c>
      <c r="M13" s="20">
        <v>3</v>
      </c>
      <c r="N13" s="20">
        <v>3</v>
      </c>
      <c r="O13" s="20">
        <v>3</v>
      </c>
      <c r="P13" s="20">
        <v>3</v>
      </c>
      <c r="Q13" s="55">
        <f t="shared" si="0"/>
        <v>38</v>
      </c>
    </row>
    <row r="14" spans="1:17">
      <c r="A14" s="20">
        <v>9</v>
      </c>
      <c r="B14" s="21" t="s">
        <v>74</v>
      </c>
      <c r="C14" s="33" t="s">
        <v>87</v>
      </c>
      <c r="D14" s="34"/>
      <c r="E14" s="20">
        <v>50</v>
      </c>
      <c r="F14" s="20">
        <v>25</v>
      </c>
      <c r="G14" s="20">
        <v>25</v>
      </c>
      <c r="H14" s="20">
        <v>20</v>
      </c>
      <c r="I14" s="20">
        <v>20</v>
      </c>
      <c r="J14" s="20">
        <v>20</v>
      </c>
      <c r="K14" s="20">
        <v>20</v>
      </c>
      <c r="L14" s="20">
        <v>20</v>
      </c>
      <c r="M14" s="20">
        <v>20</v>
      </c>
      <c r="N14" s="20">
        <v>20</v>
      </c>
      <c r="O14" s="20">
        <v>20</v>
      </c>
      <c r="P14" s="20">
        <v>20</v>
      </c>
      <c r="Q14" s="55">
        <f t="shared" si="0"/>
        <v>280</v>
      </c>
    </row>
    <row r="15" spans="1:17">
      <c r="A15" s="20">
        <v>10</v>
      </c>
      <c r="B15" s="21" t="s">
        <v>75</v>
      </c>
      <c r="C15" s="33" t="s">
        <v>94</v>
      </c>
      <c r="D15" s="34"/>
      <c r="E15" s="20">
        <v>1000</v>
      </c>
      <c r="F15" s="20">
        <v>500</v>
      </c>
      <c r="G15" s="20">
        <v>500</v>
      </c>
      <c r="H15" s="20">
        <v>500</v>
      </c>
      <c r="I15" s="20">
        <v>500</v>
      </c>
      <c r="J15" s="20">
        <v>500</v>
      </c>
      <c r="K15" s="20">
        <v>500</v>
      </c>
      <c r="L15" s="20">
        <v>500</v>
      </c>
      <c r="M15" s="20">
        <v>500</v>
      </c>
      <c r="N15" s="20">
        <v>500</v>
      </c>
      <c r="O15" s="20">
        <v>500</v>
      </c>
      <c r="P15" s="20">
        <v>500</v>
      </c>
      <c r="Q15" s="55">
        <f t="shared" si="0"/>
        <v>6500</v>
      </c>
    </row>
    <row r="16" spans="1:17">
      <c r="A16" s="20">
        <v>11</v>
      </c>
      <c r="B16" s="21" t="s">
        <v>76</v>
      </c>
      <c r="C16" s="33" t="s">
        <v>91</v>
      </c>
      <c r="D16" s="34"/>
      <c r="E16" s="20">
        <v>500</v>
      </c>
      <c r="F16" s="20">
        <v>150</v>
      </c>
      <c r="G16" s="20">
        <v>150</v>
      </c>
      <c r="H16" s="20">
        <v>100</v>
      </c>
      <c r="I16" s="20">
        <v>100</v>
      </c>
      <c r="J16" s="20">
        <v>100</v>
      </c>
      <c r="K16" s="20">
        <v>100</v>
      </c>
      <c r="L16" s="20">
        <v>100</v>
      </c>
      <c r="M16" s="20">
        <v>100</v>
      </c>
      <c r="N16" s="20">
        <v>100</v>
      </c>
      <c r="O16" s="20">
        <v>100</v>
      </c>
      <c r="P16" s="20">
        <v>100</v>
      </c>
      <c r="Q16" s="55">
        <f t="shared" si="0"/>
        <v>1700</v>
      </c>
    </row>
    <row r="17" spans="1:17">
      <c r="A17" s="20">
        <v>12</v>
      </c>
      <c r="B17" s="21" t="s">
        <v>77</v>
      </c>
      <c r="C17" s="33" t="s">
        <v>88</v>
      </c>
      <c r="D17" s="34"/>
      <c r="E17" s="20">
        <v>200</v>
      </c>
      <c r="F17" s="20">
        <v>50</v>
      </c>
      <c r="G17" s="20">
        <v>50</v>
      </c>
      <c r="H17" s="20">
        <v>50</v>
      </c>
      <c r="I17" s="20">
        <v>50</v>
      </c>
      <c r="J17" s="20">
        <v>50</v>
      </c>
      <c r="K17" s="20">
        <v>50</v>
      </c>
      <c r="L17" s="20">
        <v>50</v>
      </c>
      <c r="M17" s="20">
        <v>50</v>
      </c>
      <c r="N17" s="20">
        <v>50</v>
      </c>
      <c r="O17" s="20">
        <v>50</v>
      </c>
      <c r="P17" s="20">
        <v>50</v>
      </c>
      <c r="Q17" s="55">
        <f t="shared" si="0"/>
        <v>750</v>
      </c>
    </row>
    <row r="18" spans="1:17">
      <c r="A18" s="20">
        <v>13</v>
      </c>
      <c r="B18" s="21" t="s">
        <v>78</v>
      </c>
      <c r="C18" s="33" t="s">
        <v>92</v>
      </c>
      <c r="D18" s="34"/>
      <c r="E18" s="20">
        <v>5000</v>
      </c>
      <c r="F18" s="20">
        <v>5000</v>
      </c>
      <c r="G18" s="20">
        <v>5000</v>
      </c>
      <c r="H18" s="20">
        <v>5000</v>
      </c>
      <c r="I18" s="20">
        <v>5000</v>
      </c>
      <c r="J18" s="20">
        <v>5000</v>
      </c>
      <c r="K18" s="20">
        <v>5000</v>
      </c>
      <c r="L18" s="20">
        <v>5000</v>
      </c>
      <c r="M18" s="20">
        <v>5000</v>
      </c>
      <c r="N18" s="20">
        <v>5000</v>
      </c>
      <c r="O18" s="20">
        <v>5000</v>
      </c>
      <c r="P18" s="20">
        <v>5000</v>
      </c>
      <c r="Q18" s="55">
        <f t="shared" si="0"/>
        <v>60000</v>
      </c>
    </row>
    <row r="19" spans="1:17">
      <c r="A19" s="20">
        <v>14</v>
      </c>
      <c r="B19" s="21" t="s">
        <v>79</v>
      </c>
      <c r="C19" s="33" t="s">
        <v>93</v>
      </c>
      <c r="D19" s="34"/>
      <c r="E19" s="20">
        <v>4000</v>
      </c>
      <c r="F19" s="20">
        <v>3000</v>
      </c>
      <c r="G19" s="20">
        <v>3000</v>
      </c>
      <c r="H19" s="20">
        <v>4000</v>
      </c>
      <c r="I19" s="20">
        <v>3000</v>
      </c>
      <c r="J19" s="20">
        <v>3000</v>
      </c>
      <c r="K19" s="20">
        <v>4000</v>
      </c>
      <c r="L19" s="20">
        <v>3000</v>
      </c>
      <c r="M19" s="20">
        <v>3000</v>
      </c>
      <c r="N19" s="20">
        <v>4000</v>
      </c>
      <c r="O19" s="20">
        <v>3000</v>
      </c>
      <c r="P19" s="20">
        <v>3000</v>
      </c>
      <c r="Q19" s="55">
        <f t="shared" si="0"/>
        <v>40000</v>
      </c>
    </row>
    <row r="20" spans="1:17">
      <c r="A20" s="20">
        <v>15</v>
      </c>
      <c r="B20" s="21" t="s">
        <v>83</v>
      </c>
      <c r="C20" s="33" t="s">
        <v>87</v>
      </c>
      <c r="D20" s="34"/>
      <c r="E20" s="20">
        <v>500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20">
        <v>100</v>
      </c>
      <c r="L20" s="20">
        <v>100</v>
      </c>
      <c r="M20" s="20">
        <v>100</v>
      </c>
      <c r="N20" s="20">
        <v>100</v>
      </c>
      <c r="O20" s="20">
        <v>100</v>
      </c>
      <c r="P20" s="20">
        <v>100</v>
      </c>
      <c r="Q20" s="55">
        <f t="shared" si="0"/>
        <v>1600</v>
      </c>
    </row>
    <row r="21" spans="1:17">
      <c r="A21" s="20">
        <v>16</v>
      </c>
      <c r="B21" s="21" t="s">
        <v>82</v>
      </c>
      <c r="C21" s="33" t="s">
        <v>87</v>
      </c>
      <c r="D21" s="34"/>
      <c r="E21" s="20">
        <v>500</v>
      </c>
      <c r="F21" s="20">
        <v>100</v>
      </c>
      <c r="G21" s="20">
        <v>100</v>
      </c>
      <c r="H21" s="20">
        <v>100</v>
      </c>
      <c r="I21" s="20">
        <v>100</v>
      </c>
      <c r="J21" s="20">
        <v>100</v>
      </c>
      <c r="K21" s="20">
        <v>100</v>
      </c>
      <c r="L21" s="20">
        <v>100</v>
      </c>
      <c r="M21" s="20">
        <v>100</v>
      </c>
      <c r="N21" s="20">
        <v>100</v>
      </c>
      <c r="O21" s="20">
        <v>100</v>
      </c>
      <c r="P21" s="20">
        <v>100</v>
      </c>
      <c r="Q21" s="55">
        <f t="shared" si="0"/>
        <v>1600</v>
      </c>
    </row>
    <row r="22" spans="1:17">
      <c r="A22" s="20">
        <v>17</v>
      </c>
      <c r="B22" s="21" t="s">
        <v>80</v>
      </c>
      <c r="C22" s="33" t="s">
        <v>87</v>
      </c>
      <c r="D22" s="34"/>
      <c r="E22" s="20">
        <v>500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20">
        <v>100</v>
      </c>
      <c r="L22" s="20">
        <v>100</v>
      </c>
      <c r="M22" s="20">
        <v>100</v>
      </c>
      <c r="N22" s="20">
        <v>100</v>
      </c>
      <c r="O22" s="20">
        <v>100</v>
      </c>
      <c r="P22" s="20">
        <v>100</v>
      </c>
      <c r="Q22" s="55">
        <f t="shared" si="0"/>
        <v>1600</v>
      </c>
    </row>
    <row r="23" spans="1:17">
      <c r="A23" s="20">
        <v>18</v>
      </c>
      <c r="B23" s="21" t="s">
        <v>81</v>
      </c>
      <c r="C23" s="33" t="s">
        <v>87</v>
      </c>
      <c r="D23" s="34"/>
      <c r="E23" s="20">
        <v>200</v>
      </c>
      <c r="F23" s="20">
        <v>100</v>
      </c>
      <c r="G23" s="20">
        <v>100</v>
      </c>
      <c r="H23" s="20">
        <v>50</v>
      </c>
      <c r="I23" s="20">
        <v>50</v>
      </c>
      <c r="J23" s="20">
        <v>50</v>
      </c>
      <c r="K23" s="20">
        <v>50</v>
      </c>
      <c r="L23" s="20">
        <v>50</v>
      </c>
      <c r="M23" s="20">
        <v>50</v>
      </c>
      <c r="N23" s="20">
        <v>50</v>
      </c>
      <c r="O23" s="20">
        <v>50</v>
      </c>
      <c r="P23" s="20">
        <v>50</v>
      </c>
      <c r="Q23" s="55">
        <f t="shared" si="0"/>
        <v>850</v>
      </c>
    </row>
    <row r="24" spans="1:17">
      <c r="A24" s="20">
        <v>19</v>
      </c>
      <c r="B24" s="21" t="s">
        <v>84</v>
      </c>
      <c r="C24" s="33" t="s">
        <v>89</v>
      </c>
      <c r="D24" s="34"/>
      <c r="E24" s="20">
        <v>200</v>
      </c>
      <c r="F24" s="20">
        <v>100</v>
      </c>
      <c r="G24" s="20">
        <v>100</v>
      </c>
      <c r="H24" s="20">
        <v>50</v>
      </c>
      <c r="I24" s="20">
        <v>50</v>
      </c>
      <c r="J24" s="20">
        <v>50</v>
      </c>
      <c r="K24" s="20">
        <v>50</v>
      </c>
      <c r="L24" s="20">
        <v>50</v>
      </c>
      <c r="M24" s="20">
        <v>50</v>
      </c>
      <c r="N24" s="20">
        <v>50</v>
      </c>
      <c r="O24" s="20">
        <v>50</v>
      </c>
      <c r="P24" s="20">
        <v>50</v>
      </c>
      <c r="Q24" s="55">
        <f t="shared" si="0"/>
        <v>850</v>
      </c>
    </row>
    <row r="25" spans="1:17">
      <c r="A25" s="20">
        <v>20</v>
      </c>
      <c r="B25" s="21" t="s">
        <v>85</v>
      </c>
      <c r="C25" s="33" t="s">
        <v>87</v>
      </c>
      <c r="D25" s="34"/>
      <c r="E25" s="20">
        <v>1000</v>
      </c>
      <c r="F25" s="20">
        <v>80</v>
      </c>
      <c r="G25" s="20">
        <v>80</v>
      </c>
      <c r="H25" s="20">
        <v>80</v>
      </c>
      <c r="I25" s="20">
        <v>80</v>
      </c>
      <c r="J25" s="20">
        <v>80</v>
      </c>
      <c r="K25" s="20">
        <v>80</v>
      </c>
      <c r="L25" s="20">
        <v>80</v>
      </c>
      <c r="M25" s="20">
        <v>80</v>
      </c>
      <c r="N25" s="20">
        <v>80</v>
      </c>
      <c r="O25" s="20">
        <v>80</v>
      </c>
      <c r="P25" s="20">
        <v>80</v>
      </c>
      <c r="Q25" s="55">
        <f t="shared" si="0"/>
        <v>1880</v>
      </c>
    </row>
    <row r="28" spans="1:17">
      <c r="E28" s="39">
        <v>41091</v>
      </c>
      <c r="F28" s="39">
        <v>41122</v>
      </c>
      <c r="G28" s="39">
        <v>41153</v>
      </c>
      <c r="H28" s="39">
        <v>41183</v>
      </c>
      <c r="I28" s="39">
        <v>41214</v>
      </c>
      <c r="J28" s="39">
        <v>41244</v>
      </c>
      <c r="K28" s="39">
        <v>41275</v>
      </c>
      <c r="L28" s="39">
        <v>41306</v>
      </c>
      <c r="M28" s="39">
        <v>41334</v>
      </c>
      <c r="N28" s="39">
        <v>41365</v>
      </c>
      <c r="O28" s="39">
        <v>41395</v>
      </c>
      <c r="P28" s="39">
        <v>41426</v>
      </c>
    </row>
    <row r="29" spans="1:17">
      <c r="B29" s="31" t="s">
        <v>103</v>
      </c>
      <c r="C29" s="36" t="s">
        <v>105</v>
      </c>
      <c r="Q29" s="41" t="s">
        <v>106</v>
      </c>
    </row>
    <row r="30" spans="1:17">
      <c r="A30" s="20">
        <v>1</v>
      </c>
      <c r="B30" s="21" t="s">
        <v>66</v>
      </c>
      <c r="C30" s="37">
        <f>Products_list!T5</f>
        <v>132.11775</v>
      </c>
      <c r="E30" s="40">
        <f>E6*C30</f>
        <v>6605.8874999999998</v>
      </c>
      <c r="F30" s="40">
        <f>F6*C30</f>
        <v>2642.355</v>
      </c>
      <c r="G30" s="40">
        <f>G6*C30</f>
        <v>2642.355</v>
      </c>
      <c r="H30" s="40">
        <f>H6*C30</f>
        <v>2642.355</v>
      </c>
      <c r="I30" s="40">
        <f>I6*C30</f>
        <v>2642.355</v>
      </c>
      <c r="J30" s="40">
        <f>J6*C30</f>
        <v>2642.355</v>
      </c>
      <c r="K30" s="40">
        <f>K6*C30</f>
        <v>2642.355</v>
      </c>
      <c r="L30" s="40">
        <f>L6*C30</f>
        <v>2642.355</v>
      </c>
      <c r="M30" s="40">
        <f>M6*C30</f>
        <v>2642.355</v>
      </c>
      <c r="N30" s="40">
        <f>N6*C30</f>
        <v>2642.355</v>
      </c>
      <c r="O30" s="40">
        <f>O6*C30</f>
        <v>2642.355</v>
      </c>
      <c r="P30" s="56">
        <f>P6*C30</f>
        <v>2642.355</v>
      </c>
      <c r="Q30" s="57">
        <f>SUM(E30:P30)</f>
        <v>35671.792500000003</v>
      </c>
    </row>
    <row r="31" spans="1:17">
      <c r="A31" s="20">
        <v>2</v>
      </c>
      <c r="B31" s="21" t="s">
        <v>67</v>
      </c>
      <c r="C31" s="37">
        <f>Products_list!T6</f>
        <v>151.26524999999998</v>
      </c>
      <c r="E31" s="40">
        <f>E7*C31</f>
        <v>15126.524999999998</v>
      </c>
      <c r="F31" s="40">
        <f t="shared" ref="F31:F49" si="1">F7*C31</f>
        <v>7563.2624999999989</v>
      </c>
      <c r="G31" s="40">
        <f t="shared" ref="G31:G49" si="2">G7*C31</f>
        <v>4537.9574999999995</v>
      </c>
      <c r="H31" s="40">
        <f t="shared" ref="H31:H49" si="3">H7*C31</f>
        <v>4537.9574999999995</v>
      </c>
      <c r="I31" s="40">
        <f t="shared" ref="I31:I49" si="4">I7*C31</f>
        <v>4537.9574999999995</v>
      </c>
      <c r="J31" s="40">
        <f t="shared" ref="J31:J49" si="5">J7*C31</f>
        <v>4537.9574999999995</v>
      </c>
      <c r="K31" s="40">
        <f t="shared" ref="K31:K49" si="6">K7*C31</f>
        <v>4537.9574999999995</v>
      </c>
      <c r="L31" s="40">
        <f t="shared" ref="L31:L49" si="7">L7*C31</f>
        <v>4537.9574999999995</v>
      </c>
      <c r="M31" s="40">
        <f t="shared" ref="M31:M49" si="8">M7*C31</f>
        <v>4537.9574999999995</v>
      </c>
      <c r="N31" s="40">
        <f t="shared" ref="N31:N49" si="9">N7*C31</f>
        <v>4537.9574999999995</v>
      </c>
      <c r="O31" s="40">
        <f t="shared" ref="O31:O49" si="10">O7*C31</f>
        <v>4537.9574999999995</v>
      </c>
      <c r="P31" s="56">
        <f t="shared" ref="P31:P49" si="11">P7*C31</f>
        <v>4537.9574999999995</v>
      </c>
      <c r="Q31" s="57">
        <f t="shared" ref="Q31:Q49" si="12">SUM(E31:P31)</f>
        <v>68069.362499999974</v>
      </c>
    </row>
    <row r="32" spans="1:17">
      <c r="A32" s="20">
        <v>3</v>
      </c>
      <c r="B32" s="21" t="s">
        <v>69</v>
      </c>
      <c r="C32" s="37">
        <f>Products_list!T7</f>
        <v>50.779169999999993</v>
      </c>
      <c r="E32" s="40">
        <f t="shared" ref="E32:E49" si="13">E8*C32</f>
        <v>1015.5833999999999</v>
      </c>
      <c r="F32" s="40">
        <f t="shared" si="1"/>
        <v>761.68754999999987</v>
      </c>
      <c r="G32" s="40">
        <f t="shared" si="2"/>
        <v>761.68754999999987</v>
      </c>
      <c r="H32" s="40">
        <f t="shared" si="3"/>
        <v>761.68754999999987</v>
      </c>
      <c r="I32" s="40">
        <f t="shared" si="4"/>
        <v>761.68754999999987</v>
      </c>
      <c r="J32" s="40">
        <f t="shared" si="5"/>
        <v>761.68754999999987</v>
      </c>
      <c r="K32" s="40">
        <f t="shared" si="6"/>
        <v>761.68754999999987</v>
      </c>
      <c r="L32" s="40">
        <f t="shared" si="7"/>
        <v>761.68754999999987</v>
      </c>
      <c r="M32" s="40">
        <f t="shared" si="8"/>
        <v>761.68754999999987</v>
      </c>
      <c r="N32" s="40">
        <f t="shared" si="9"/>
        <v>761.68754999999987</v>
      </c>
      <c r="O32" s="40">
        <f t="shared" si="10"/>
        <v>761.68754999999987</v>
      </c>
      <c r="P32" s="56">
        <f t="shared" si="11"/>
        <v>761.68754999999987</v>
      </c>
      <c r="Q32" s="57">
        <f t="shared" si="12"/>
        <v>9394.1464499999984</v>
      </c>
    </row>
    <row r="33" spans="1:17">
      <c r="A33" s="20">
        <v>4</v>
      </c>
      <c r="B33" s="21" t="s">
        <v>68</v>
      </c>
      <c r="C33" s="37">
        <f>Products_list!T8</f>
        <v>79.270649999999989</v>
      </c>
      <c r="E33" s="40">
        <f t="shared" si="13"/>
        <v>1585.4129999999998</v>
      </c>
      <c r="F33" s="40">
        <f t="shared" si="1"/>
        <v>792.70649999999989</v>
      </c>
      <c r="G33" s="40">
        <f t="shared" si="2"/>
        <v>792.70649999999989</v>
      </c>
      <c r="H33" s="40">
        <f t="shared" si="3"/>
        <v>792.70649999999989</v>
      </c>
      <c r="I33" s="40">
        <f t="shared" si="4"/>
        <v>792.70649999999989</v>
      </c>
      <c r="J33" s="40">
        <f t="shared" si="5"/>
        <v>792.70649999999989</v>
      </c>
      <c r="K33" s="40">
        <f t="shared" si="6"/>
        <v>792.70649999999989</v>
      </c>
      <c r="L33" s="40">
        <f t="shared" si="7"/>
        <v>792.70649999999989</v>
      </c>
      <c r="M33" s="40">
        <f t="shared" si="8"/>
        <v>792.70649999999989</v>
      </c>
      <c r="N33" s="40">
        <f t="shared" si="9"/>
        <v>792.70649999999989</v>
      </c>
      <c r="O33" s="40">
        <f t="shared" si="10"/>
        <v>792.70649999999989</v>
      </c>
      <c r="P33" s="56">
        <f t="shared" si="11"/>
        <v>792.70649999999989</v>
      </c>
      <c r="Q33" s="57">
        <f t="shared" si="12"/>
        <v>10305.184500000001</v>
      </c>
    </row>
    <row r="34" spans="1:17">
      <c r="A34" s="20">
        <v>5</v>
      </c>
      <c r="B34" s="21" t="s">
        <v>70</v>
      </c>
      <c r="C34" s="37">
        <f>Products_list!T9</f>
        <v>21.828150000000001</v>
      </c>
      <c r="E34" s="40">
        <f t="shared" si="13"/>
        <v>1091.4075</v>
      </c>
      <c r="F34" s="40">
        <f t="shared" si="1"/>
        <v>654.84450000000004</v>
      </c>
      <c r="G34" s="40">
        <f t="shared" si="2"/>
        <v>654.84450000000004</v>
      </c>
      <c r="H34" s="40">
        <f t="shared" si="3"/>
        <v>654.84450000000004</v>
      </c>
      <c r="I34" s="40">
        <f t="shared" si="4"/>
        <v>654.84450000000004</v>
      </c>
      <c r="J34" s="40">
        <f t="shared" si="5"/>
        <v>654.84450000000004</v>
      </c>
      <c r="K34" s="40">
        <f t="shared" si="6"/>
        <v>654.84450000000004</v>
      </c>
      <c r="L34" s="40">
        <f t="shared" si="7"/>
        <v>654.84450000000004</v>
      </c>
      <c r="M34" s="40">
        <f t="shared" si="8"/>
        <v>654.84450000000004</v>
      </c>
      <c r="N34" s="40">
        <f t="shared" si="9"/>
        <v>654.84450000000004</v>
      </c>
      <c r="O34" s="40">
        <f t="shared" si="10"/>
        <v>654.84450000000004</v>
      </c>
      <c r="P34" s="56">
        <f t="shared" si="11"/>
        <v>654.84450000000004</v>
      </c>
      <c r="Q34" s="57">
        <f t="shared" si="12"/>
        <v>8294.6970000000001</v>
      </c>
    </row>
    <row r="35" spans="1:17">
      <c r="A35" s="20">
        <v>6</v>
      </c>
      <c r="B35" s="21" t="s">
        <v>73</v>
      </c>
      <c r="C35" s="37">
        <f>Products_list!T10</f>
        <v>3.0636000000000001</v>
      </c>
      <c r="E35" s="40">
        <f t="shared" si="13"/>
        <v>1531.8</v>
      </c>
      <c r="F35" s="40">
        <f t="shared" si="1"/>
        <v>306.36</v>
      </c>
      <c r="G35" s="40">
        <f t="shared" si="2"/>
        <v>306.36</v>
      </c>
      <c r="H35" s="40">
        <f t="shared" si="3"/>
        <v>306.36</v>
      </c>
      <c r="I35" s="40">
        <f t="shared" si="4"/>
        <v>306.36</v>
      </c>
      <c r="J35" s="40">
        <f t="shared" si="5"/>
        <v>306.36</v>
      </c>
      <c r="K35" s="40">
        <f t="shared" si="6"/>
        <v>306.36</v>
      </c>
      <c r="L35" s="40">
        <f t="shared" si="7"/>
        <v>306.36</v>
      </c>
      <c r="M35" s="40">
        <f t="shared" si="8"/>
        <v>306.36</v>
      </c>
      <c r="N35" s="40">
        <f t="shared" si="9"/>
        <v>306.36</v>
      </c>
      <c r="O35" s="40">
        <f t="shared" si="10"/>
        <v>306.36</v>
      </c>
      <c r="P35" s="56">
        <f t="shared" si="11"/>
        <v>306.36</v>
      </c>
      <c r="Q35" s="57">
        <f t="shared" si="12"/>
        <v>4901.76</v>
      </c>
    </row>
    <row r="36" spans="1:17">
      <c r="A36" s="20">
        <v>7</v>
      </c>
      <c r="B36" s="21" t="s">
        <v>72</v>
      </c>
      <c r="C36" s="37">
        <f>Products_list!T11</f>
        <v>29.104200000000002</v>
      </c>
      <c r="E36" s="40">
        <f t="shared" si="13"/>
        <v>1455.21</v>
      </c>
      <c r="F36" s="40">
        <f t="shared" si="1"/>
        <v>582.08400000000006</v>
      </c>
      <c r="G36" s="40">
        <f t="shared" si="2"/>
        <v>582.08400000000006</v>
      </c>
      <c r="H36" s="40">
        <f t="shared" si="3"/>
        <v>582.08400000000006</v>
      </c>
      <c r="I36" s="40">
        <f t="shared" si="4"/>
        <v>582.08400000000006</v>
      </c>
      <c r="J36" s="40">
        <f t="shared" si="5"/>
        <v>582.08400000000006</v>
      </c>
      <c r="K36" s="40">
        <f t="shared" si="6"/>
        <v>582.08400000000006</v>
      </c>
      <c r="L36" s="40">
        <f t="shared" si="7"/>
        <v>582.08400000000006</v>
      </c>
      <c r="M36" s="40">
        <f t="shared" si="8"/>
        <v>582.08400000000006</v>
      </c>
      <c r="N36" s="40">
        <f t="shared" si="9"/>
        <v>582.08400000000006</v>
      </c>
      <c r="O36" s="40">
        <f t="shared" si="10"/>
        <v>582.08400000000006</v>
      </c>
      <c r="P36" s="56">
        <f t="shared" si="11"/>
        <v>582.08400000000006</v>
      </c>
      <c r="Q36" s="57">
        <f t="shared" si="12"/>
        <v>7858.1339999999991</v>
      </c>
    </row>
    <row r="37" spans="1:17">
      <c r="A37" s="20">
        <v>8</v>
      </c>
      <c r="B37" s="21" t="s">
        <v>71</v>
      </c>
      <c r="C37" s="37">
        <f>Products_list!T12</f>
        <v>459.53999999999996</v>
      </c>
      <c r="E37" s="40">
        <f t="shared" si="13"/>
        <v>2297.6999999999998</v>
      </c>
      <c r="F37" s="40">
        <f t="shared" si="1"/>
        <v>1378.62</v>
      </c>
      <c r="G37" s="40">
        <f t="shared" si="2"/>
        <v>1378.62</v>
      </c>
      <c r="H37" s="40">
        <f t="shared" si="3"/>
        <v>1378.62</v>
      </c>
      <c r="I37" s="40">
        <f t="shared" si="4"/>
        <v>1378.62</v>
      </c>
      <c r="J37" s="40">
        <f t="shared" si="5"/>
        <v>1378.62</v>
      </c>
      <c r="K37" s="40">
        <f t="shared" si="6"/>
        <v>1378.62</v>
      </c>
      <c r="L37" s="40">
        <f t="shared" si="7"/>
        <v>1378.62</v>
      </c>
      <c r="M37" s="40">
        <f t="shared" si="8"/>
        <v>1378.62</v>
      </c>
      <c r="N37" s="40">
        <f t="shared" si="9"/>
        <v>1378.62</v>
      </c>
      <c r="O37" s="40">
        <f t="shared" si="10"/>
        <v>1378.62</v>
      </c>
      <c r="P37" s="56">
        <f t="shared" si="11"/>
        <v>1378.62</v>
      </c>
      <c r="Q37" s="57">
        <f t="shared" si="12"/>
        <v>17462.519999999993</v>
      </c>
    </row>
    <row r="38" spans="1:17">
      <c r="A38" s="20">
        <v>9</v>
      </c>
      <c r="B38" s="21" t="s">
        <v>74</v>
      </c>
      <c r="C38" s="37">
        <f>Products_list!T13</f>
        <v>24.738569999999999</v>
      </c>
      <c r="E38" s="40">
        <f t="shared" si="13"/>
        <v>1236.9285</v>
      </c>
      <c r="F38" s="40">
        <f t="shared" si="1"/>
        <v>618.46424999999999</v>
      </c>
      <c r="G38" s="40">
        <f t="shared" si="2"/>
        <v>618.46424999999999</v>
      </c>
      <c r="H38" s="40">
        <f t="shared" si="3"/>
        <v>494.77139999999997</v>
      </c>
      <c r="I38" s="40">
        <f t="shared" si="4"/>
        <v>494.77139999999997</v>
      </c>
      <c r="J38" s="40">
        <f t="shared" si="5"/>
        <v>494.77139999999997</v>
      </c>
      <c r="K38" s="40">
        <f t="shared" si="6"/>
        <v>494.77139999999997</v>
      </c>
      <c r="L38" s="40">
        <f t="shared" si="7"/>
        <v>494.77139999999997</v>
      </c>
      <c r="M38" s="40">
        <f t="shared" si="8"/>
        <v>494.77139999999997</v>
      </c>
      <c r="N38" s="40">
        <f t="shared" si="9"/>
        <v>494.77139999999997</v>
      </c>
      <c r="O38" s="40">
        <f t="shared" si="10"/>
        <v>494.77139999999997</v>
      </c>
      <c r="P38" s="56">
        <f t="shared" si="11"/>
        <v>494.77139999999997</v>
      </c>
      <c r="Q38" s="57">
        <f t="shared" si="12"/>
        <v>6926.7995999999985</v>
      </c>
    </row>
    <row r="39" spans="1:17">
      <c r="A39" s="20">
        <v>10</v>
      </c>
      <c r="B39" s="21" t="s">
        <v>75</v>
      </c>
      <c r="C39" s="37">
        <f>Products_list!T14</f>
        <v>49.017599999999995</v>
      </c>
      <c r="E39" s="40">
        <f t="shared" si="13"/>
        <v>49017.599999999991</v>
      </c>
      <c r="F39" s="40">
        <f t="shared" si="1"/>
        <v>24508.799999999996</v>
      </c>
      <c r="G39" s="40">
        <f t="shared" si="2"/>
        <v>24508.799999999996</v>
      </c>
      <c r="H39" s="40">
        <f t="shared" si="3"/>
        <v>24508.799999999996</v>
      </c>
      <c r="I39" s="40">
        <f t="shared" si="4"/>
        <v>24508.799999999996</v>
      </c>
      <c r="J39" s="40">
        <f t="shared" si="5"/>
        <v>24508.799999999996</v>
      </c>
      <c r="K39" s="40">
        <f t="shared" si="6"/>
        <v>24508.799999999996</v>
      </c>
      <c r="L39" s="40">
        <f t="shared" si="7"/>
        <v>24508.799999999996</v>
      </c>
      <c r="M39" s="40">
        <f t="shared" si="8"/>
        <v>24508.799999999996</v>
      </c>
      <c r="N39" s="40">
        <f t="shared" si="9"/>
        <v>24508.799999999996</v>
      </c>
      <c r="O39" s="40">
        <f t="shared" si="10"/>
        <v>24508.799999999996</v>
      </c>
      <c r="P39" s="56">
        <f t="shared" si="11"/>
        <v>24508.799999999996</v>
      </c>
      <c r="Q39" s="57">
        <f t="shared" si="12"/>
        <v>318614.39999999991</v>
      </c>
    </row>
    <row r="40" spans="1:17">
      <c r="A40" s="20">
        <v>11</v>
      </c>
      <c r="B40" s="21" t="s">
        <v>76</v>
      </c>
      <c r="C40" s="37">
        <f>Products_list!T15</f>
        <v>48.251699999999985</v>
      </c>
      <c r="E40" s="40">
        <f t="shared" si="13"/>
        <v>24125.849999999991</v>
      </c>
      <c r="F40" s="40">
        <f t="shared" si="1"/>
        <v>7237.7549999999974</v>
      </c>
      <c r="G40" s="40">
        <f t="shared" si="2"/>
        <v>7237.7549999999974</v>
      </c>
      <c r="H40" s="40">
        <f t="shared" si="3"/>
        <v>4825.1699999999983</v>
      </c>
      <c r="I40" s="40">
        <f t="shared" si="4"/>
        <v>4825.1699999999983</v>
      </c>
      <c r="J40" s="40">
        <f t="shared" si="5"/>
        <v>4825.1699999999983</v>
      </c>
      <c r="K40" s="40">
        <f t="shared" si="6"/>
        <v>4825.1699999999983</v>
      </c>
      <c r="L40" s="40">
        <f t="shared" si="7"/>
        <v>4825.1699999999983</v>
      </c>
      <c r="M40" s="40">
        <f t="shared" si="8"/>
        <v>4825.1699999999983</v>
      </c>
      <c r="N40" s="40">
        <f t="shared" si="9"/>
        <v>4825.1699999999983</v>
      </c>
      <c r="O40" s="40">
        <f t="shared" si="10"/>
        <v>4825.1699999999983</v>
      </c>
      <c r="P40" s="56">
        <f t="shared" si="11"/>
        <v>4825.1699999999983</v>
      </c>
      <c r="Q40" s="57">
        <f t="shared" si="12"/>
        <v>82027.88999999997</v>
      </c>
    </row>
    <row r="41" spans="1:17">
      <c r="A41" s="20">
        <v>12</v>
      </c>
      <c r="B41" s="21" t="s">
        <v>77</v>
      </c>
      <c r="C41" s="37">
        <f>Products_list!T16</f>
        <v>21.062249999999999</v>
      </c>
      <c r="E41" s="40">
        <f t="shared" si="13"/>
        <v>4212.45</v>
      </c>
      <c r="F41" s="40">
        <f t="shared" si="1"/>
        <v>1053.1125</v>
      </c>
      <c r="G41" s="40">
        <f t="shared" si="2"/>
        <v>1053.1125</v>
      </c>
      <c r="H41" s="40">
        <f t="shared" si="3"/>
        <v>1053.1125</v>
      </c>
      <c r="I41" s="40">
        <f t="shared" si="4"/>
        <v>1053.1125</v>
      </c>
      <c r="J41" s="40">
        <f t="shared" si="5"/>
        <v>1053.1125</v>
      </c>
      <c r="K41" s="40">
        <f t="shared" si="6"/>
        <v>1053.1125</v>
      </c>
      <c r="L41" s="40">
        <f t="shared" si="7"/>
        <v>1053.1125</v>
      </c>
      <c r="M41" s="40">
        <f t="shared" si="8"/>
        <v>1053.1125</v>
      </c>
      <c r="N41" s="40">
        <f t="shared" si="9"/>
        <v>1053.1125</v>
      </c>
      <c r="O41" s="40">
        <f t="shared" si="10"/>
        <v>1053.1125</v>
      </c>
      <c r="P41" s="56">
        <f t="shared" si="11"/>
        <v>1053.1125</v>
      </c>
      <c r="Q41" s="57">
        <f t="shared" si="12"/>
        <v>15796.687499999995</v>
      </c>
    </row>
    <row r="42" spans="1:17">
      <c r="A42" s="20">
        <v>13</v>
      </c>
      <c r="B42" s="21" t="s">
        <v>78</v>
      </c>
      <c r="C42" s="37">
        <f>Products_list!T17</f>
        <v>13.403249999999996</v>
      </c>
      <c r="E42" s="40">
        <f t="shared" si="13"/>
        <v>67016.249999999985</v>
      </c>
      <c r="F42" s="40">
        <f t="shared" si="1"/>
        <v>67016.249999999985</v>
      </c>
      <c r="G42" s="40">
        <f t="shared" si="2"/>
        <v>67016.249999999985</v>
      </c>
      <c r="H42" s="40">
        <f t="shared" si="3"/>
        <v>67016.249999999985</v>
      </c>
      <c r="I42" s="40">
        <f t="shared" si="4"/>
        <v>67016.249999999985</v>
      </c>
      <c r="J42" s="40">
        <f t="shared" si="5"/>
        <v>67016.249999999985</v>
      </c>
      <c r="K42" s="40">
        <f t="shared" si="6"/>
        <v>67016.249999999985</v>
      </c>
      <c r="L42" s="40">
        <f t="shared" si="7"/>
        <v>67016.249999999985</v>
      </c>
      <c r="M42" s="40">
        <f t="shared" si="8"/>
        <v>67016.249999999985</v>
      </c>
      <c r="N42" s="40">
        <f t="shared" si="9"/>
        <v>67016.249999999985</v>
      </c>
      <c r="O42" s="40">
        <f t="shared" si="10"/>
        <v>67016.249999999985</v>
      </c>
      <c r="P42" s="56">
        <f t="shared" si="11"/>
        <v>67016.249999999985</v>
      </c>
      <c r="Q42" s="57">
        <f t="shared" si="12"/>
        <v>804194.99999999988</v>
      </c>
    </row>
    <row r="43" spans="1:17">
      <c r="A43" s="20">
        <v>14</v>
      </c>
      <c r="B43" s="21" t="s">
        <v>79</v>
      </c>
      <c r="C43" s="37">
        <f>Products_list!T18</f>
        <v>9.1907999999999994</v>
      </c>
      <c r="E43" s="40">
        <f t="shared" si="13"/>
        <v>36763.199999999997</v>
      </c>
      <c r="F43" s="40">
        <f t="shared" si="1"/>
        <v>27572.399999999998</v>
      </c>
      <c r="G43" s="40">
        <f t="shared" si="2"/>
        <v>27572.399999999998</v>
      </c>
      <c r="H43" s="40">
        <f t="shared" si="3"/>
        <v>36763.199999999997</v>
      </c>
      <c r="I43" s="40">
        <f t="shared" si="4"/>
        <v>27572.399999999998</v>
      </c>
      <c r="J43" s="40">
        <f t="shared" si="5"/>
        <v>27572.399999999998</v>
      </c>
      <c r="K43" s="40">
        <f t="shared" si="6"/>
        <v>36763.199999999997</v>
      </c>
      <c r="L43" s="40">
        <f t="shared" si="7"/>
        <v>27572.399999999998</v>
      </c>
      <c r="M43" s="40">
        <f t="shared" si="8"/>
        <v>27572.399999999998</v>
      </c>
      <c r="N43" s="40">
        <f t="shared" si="9"/>
        <v>36763.199999999997</v>
      </c>
      <c r="O43" s="40">
        <f t="shared" si="10"/>
        <v>27572.399999999998</v>
      </c>
      <c r="P43" s="56">
        <f t="shared" si="11"/>
        <v>27572.399999999998</v>
      </c>
      <c r="Q43" s="57">
        <f t="shared" si="12"/>
        <v>367632</v>
      </c>
    </row>
    <row r="44" spans="1:17">
      <c r="A44" s="20">
        <v>15</v>
      </c>
      <c r="B44" s="21" t="s">
        <v>83</v>
      </c>
      <c r="C44" s="37">
        <f>Products_list!T19</f>
        <v>27.572399999999998</v>
      </c>
      <c r="E44" s="40">
        <f t="shared" si="13"/>
        <v>13786.199999999999</v>
      </c>
      <c r="F44" s="40">
        <f t="shared" si="1"/>
        <v>2757.24</v>
      </c>
      <c r="G44" s="40">
        <f t="shared" si="2"/>
        <v>2757.24</v>
      </c>
      <c r="H44" s="40">
        <f t="shared" si="3"/>
        <v>2757.24</v>
      </c>
      <c r="I44" s="40">
        <f t="shared" si="4"/>
        <v>2757.24</v>
      </c>
      <c r="J44" s="40">
        <f t="shared" si="5"/>
        <v>2757.24</v>
      </c>
      <c r="K44" s="40">
        <f t="shared" si="6"/>
        <v>2757.24</v>
      </c>
      <c r="L44" s="40">
        <f t="shared" si="7"/>
        <v>2757.24</v>
      </c>
      <c r="M44" s="40">
        <f t="shared" si="8"/>
        <v>2757.24</v>
      </c>
      <c r="N44" s="40">
        <f t="shared" si="9"/>
        <v>2757.24</v>
      </c>
      <c r="O44" s="40">
        <f t="shared" si="10"/>
        <v>2757.24</v>
      </c>
      <c r="P44" s="56">
        <f t="shared" si="11"/>
        <v>2757.24</v>
      </c>
      <c r="Q44" s="57">
        <f t="shared" si="12"/>
        <v>44115.839999999982</v>
      </c>
    </row>
    <row r="45" spans="1:17">
      <c r="A45" s="20">
        <v>16</v>
      </c>
      <c r="B45" s="21" t="s">
        <v>82</v>
      </c>
      <c r="C45" s="37">
        <f>Products_list!T20</f>
        <v>27.572399999999998</v>
      </c>
      <c r="E45" s="40">
        <f t="shared" si="13"/>
        <v>13786.199999999999</v>
      </c>
      <c r="F45" s="40">
        <f t="shared" si="1"/>
        <v>2757.24</v>
      </c>
      <c r="G45" s="40">
        <f t="shared" si="2"/>
        <v>2757.24</v>
      </c>
      <c r="H45" s="40">
        <f t="shared" si="3"/>
        <v>2757.24</v>
      </c>
      <c r="I45" s="40">
        <f t="shared" si="4"/>
        <v>2757.24</v>
      </c>
      <c r="J45" s="40">
        <f t="shared" si="5"/>
        <v>2757.24</v>
      </c>
      <c r="K45" s="40">
        <f t="shared" si="6"/>
        <v>2757.24</v>
      </c>
      <c r="L45" s="40">
        <f t="shared" si="7"/>
        <v>2757.24</v>
      </c>
      <c r="M45" s="40">
        <f t="shared" si="8"/>
        <v>2757.24</v>
      </c>
      <c r="N45" s="40">
        <f t="shared" si="9"/>
        <v>2757.24</v>
      </c>
      <c r="O45" s="40">
        <f t="shared" si="10"/>
        <v>2757.24</v>
      </c>
      <c r="P45" s="56">
        <f t="shared" si="11"/>
        <v>2757.24</v>
      </c>
      <c r="Q45" s="57">
        <f t="shared" si="12"/>
        <v>44115.839999999982</v>
      </c>
    </row>
    <row r="46" spans="1:17">
      <c r="A46" s="20">
        <v>17</v>
      </c>
      <c r="B46" s="21" t="s">
        <v>80</v>
      </c>
      <c r="C46" s="37">
        <f>Products_list!T21</f>
        <v>32.1678</v>
      </c>
      <c r="E46" s="40">
        <f t="shared" si="13"/>
        <v>16083.9</v>
      </c>
      <c r="F46" s="40">
        <f t="shared" si="1"/>
        <v>3216.7799999999997</v>
      </c>
      <c r="G46" s="40">
        <f t="shared" si="2"/>
        <v>3216.7799999999997</v>
      </c>
      <c r="H46" s="40">
        <f t="shared" si="3"/>
        <v>3216.7799999999997</v>
      </c>
      <c r="I46" s="40">
        <f t="shared" si="4"/>
        <v>3216.7799999999997</v>
      </c>
      <c r="J46" s="40">
        <f t="shared" si="5"/>
        <v>3216.7799999999997</v>
      </c>
      <c r="K46" s="40">
        <f t="shared" si="6"/>
        <v>3216.7799999999997</v>
      </c>
      <c r="L46" s="40">
        <f t="shared" si="7"/>
        <v>3216.7799999999997</v>
      </c>
      <c r="M46" s="40">
        <f t="shared" si="8"/>
        <v>3216.7799999999997</v>
      </c>
      <c r="N46" s="40">
        <f t="shared" si="9"/>
        <v>3216.7799999999997</v>
      </c>
      <c r="O46" s="40">
        <f t="shared" si="10"/>
        <v>3216.7799999999997</v>
      </c>
      <c r="P46" s="56">
        <f t="shared" si="11"/>
        <v>3216.7799999999997</v>
      </c>
      <c r="Q46" s="57">
        <f t="shared" si="12"/>
        <v>51468.479999999989</v>
      </c>
    </row>
    <row r="47" spans="1:17">
      <c r="A47" s="20">
        <v>18</v>
      </c>
      <c r="B47" s="21" t="s">
        <v>81</v>
      </c>
      <c r="C47" s="37">
        <f>Products_list!T22</f>
        <v>36.763199999999998</v>
      </c>
      <c r="E47" s="40">
        <f t="shared" si="13"/>
        <v>7352.6399999999994</v>
      </c>
      <c r="F47" s="40">
        <f t="shared" si="1"/>
        <v>3676.3199999999997</v>
      </c>
      <c r="G47" s="40">
        <f t="shared" si="2"/>
        <v>3676.3199999999997</v>
      </c>
      <c r="H47" s="40">
        <f t="shared" si="3"/>
        <v>1838.1599999999999</v>
      </c>
      <c r="I47" s="40">
        <f t="shared" si="4"/>
        <v>1838.1599999999999</v>
      </c>
      <c r="J47" s="40">
        <f t="shared" si="5"/>
        <v>1838.1599999999999</v>
      </c>
      <c r="K47" s="40">
        <f t="shared" si="6"/>
        <v>1838.1599999999999</v>
      </c>
      <c r="L47" s="40">
        <f t="shared" si="7"/>
        <v>1838.1599999999999</v>
      </c>
      <c r="M47" s="40">
        <f t="shared" si="8"/>
        <v>1838.1599999999999</v>
      </c>
      <c r="N47" s="40">
        <f t="shared" si="9"/>
        <v>1838.1599999999999</v>
      </c>
      <c r="O47" s="40">
        <f t="shared" si="10"/>
        <v>1838.1599999999999</v>
      </c>
      <c r="P47" s="56">
        <f t="shared" si="11"/>
        <v>1838.1599999999999</v>
      </c>
      <c r="Q47" s="57">
        <f t="shared" si="12"/>
        <v>31248.719999999998</v>
      </c>
    </row>
    <row r="48" spans="1:17">
      <c r="A48" s="20">
        <v>19</v>
      </c>
      <c r="B48" s="21" t="s">
        <v>84</v>
      </c>
      <c r="C48" s="37">
        <f>Products_list!T23</f>
        <v>45.954000000000001</v>
      </c>
      <c r="E48" s="40">
        <f t="shared" si="13"/>
        <v>9190.7999999999993</v>
      </c>
      <c r="F48" s="40">
        <f t="shared" si="1"/>
        <v>4595.3999999999996</v>
      </c>
      <c r="G48" s="40">
        <f t="shared" si="2"/>
        <v>4595.3999999999996</v>
      </c>
      <c r="H48" s="40">
        <f t="shared" si="3"/>
        <v>2297.6999999999998</v>
      </c>
      <c r="I48" s="40">
        <f t="shared" si="4"/>
        <v>2297.6999999999998</v>
      </c>
      <c r="J48" s="40">
        <f t="shared" si="5"/>
        <v>2297.6999999999998</v>
      </c>
      <c r="K48" s="40">
        <f t="shared" si="6"/>
        <v>2297.6999999999998</v>
      </c>
      <c r="L48" s="40">
        <f t="shared" si="7"/>
        <v>2297.6999999999998</v>
      </c>
      <c r="M48" s="40">
        <f t="shared" si="8"/>
        <v>2297.6999999999998</v>
      </c>
      <c r="N48" s="40">
        <f t="shared" si="9"/>
        <v>2297.6999999999998</v>
      </c>
      <c r="O48" s="40">
        <f t="shared" si="10"/>
        <v>2297.6999999999998</v>
      </c>
      <c r="P48" s="56">
        <f t="shared" si="11"/>
        <v>2297.6999999999998</v>
      </c>
      <c r="Q48" s="57">
        <f t="shared" si="12"/>
        <v>39060.899999999994</v>
      </c>
    </row>
    <row r="49" spans="1:17">
      <c r="A49" s="20">
        <v>20</v>
      </c>
      <c r="B49" s="21" t="s">
        <v>85</v>
      </c>
      <c r="C49" s="37">
        <f>Products_list!T24</f>
        <v>20.679299999999998</v>
      </c>
      <c r="E49" s="40">
        <f t="shared" si="13"/>
        <v>20679.3</v>
      </c>
      <c r="F49" s="40">
        <f t="shared" si="1"/>
        <v>1654.3439999999998</v>
      </c>
      <c r="G49" s="40">
        <f t="shared" si="2"/>
        <v>1654.3439999999998</v>
      </c>
      <c r="H49" s="40">
        <f t="shared" si="3"/>
        <v>1654.3439999999998</v>
      </c>
      <c r="I49" s="40">
        <f t="shared" si="4"/>
        <v>1654.3439999999998</v>
      </c>
      <c r="J49" s="40">
        <f t="shared" si="5"/>
        <v>1654.3439999999998</v>
      </c>
      <c r="K49" s="40">
        <f t="shared" si="6"/>
        <v>1654.3439999999998</v>
      </c>
      <c r="L49" s="40">
        <f t="shared" si="7"/>
        <v>1654.3439999999998</v>
      </c>
      <c r="M49" s="40">
        <f t="shared" si="8"/>
        <v>1654.3439999999998</v>
      </c>
      <c r="N49" s="40">
        <f t="shared" si="9"/>
        <v>1654.3439999999998</v>
      </c>
      <c r="O49" s="40">
        <f t="shared" si="10"/>
        <v>1654.3439999999998</v>
      </c>
      <c r="P49" s="56">
        <f t="shared" si="11"/>
        <v>1654.3439999999998</v>
      </c>
      <c r="Q49" s="57">
        <f t="shared" si="12"/>
        <v>38877.083999999995</v>
      </c>
    </row>
    <row r="51" spans="1:17">
      <c r="B51" s="44" t="s">
        <v>267</v>
      </c>
      <c r="C51" s="20"/>
      <c r="E51" s="43">
        <f>SUM(E30:E50)</f>
        <v>293960.84489999997</v>
      </c>
      <c r="F51" s="43">
        <f t="shared" ref="F51:P51" si="14">SUM(F30:F50)</f>
        <v>161346.02579999997</v>
      </c>
      <c r="G51" s="43">
        <f t="shared" si="14"/>
        <v>158320.72079999998</v>
      </c>
      <c r="H51" s="43">
        <f t="shared" si="14"/>
        <v>160839.38294999997</v>
      </c>
      <c r="I51" s="43">
        <f t="shared" si="14"/>
        <v>151648.58294999998</v>
      </c>
      <c r="J51" s="43">
        <f t="shared" si="14"/>
        <v>151648.58294999998</v>
      </c>
      <c r="K51" s="43">
        <f t="shared" si="14"/>
        <v>160839.38294999997</v>
      </c>
      <c r="L51" s="43">
        <f t="shared" si="14"/>
        <v>151648.58294999998</v>
      </c>
      <c r="M51" s="43">
        <f t="shared" si="14"/>
        <v>151648.58294999998</v>
      </c>
      <c r="N51" s="43">
        <f t="shared" si="14"/>
        <v>160839.38294999997</v>
      </c>
      <c r="O51" s="43">
        <f t="shared" si="14"/>
        <v>151648.58294999998</v>
      </c>
      <c r="P51" s="43">
        <f t="shared" si="14"/>
        <v>151648.58294999998</v>
      </c>
    </row>
    <row r="53" spans="1:17">
      <c r="B53" s="45" t="s">
        <v>262</v>
      </c>
      <c r="G53" s="42">
        <f>E51+F51+G51</f>
        <v>613627.59149999998</v>
      </c>
    </row>
    <row r="54" spans="1:17">
      <c r="B54" s="45" t="s">
        <v>263</v>
      </c>
      <c r="J54" s="42">
        <f>H51+I51+J51</f>
        <v>464136.5488499999</v>
      </c>
    </row>
    <row r="55" spans="1:17">
      <c r="B55" s="45" t="s">
        <v>264</v>
      </c>
      <c r="M55" s="42">
        <f>K51+L51+M51</f>
        <v>464136.5488499999</v>
      </c>
    </row>
    <row r="56" spans="1:17">
      <c r="B56" s="45" t="s">
        <v>265</v>
      </c>
      <c r="P56" s="42">
        <f>N51+O51+P51</f>
        <v>464136.5488499999</v>
      </c>
    </row>
    <row r="58" spans="1:17">
      <c r="B58" s="45" t="s">
        <v>266</v>
      </c>
      <c r="C58" s="42">
        <f>G53+J54+M55+P56</f>
        <v>2006037.2380499998</v>
      </c>
    </row>
    <row r="75" spans="1:17" ht="12" thickBot="1"/>
    <row r="76" spans="1:17" ht="12" thickBot="1">
      <c r="E76" s="283" t="s">
        <v>108</v>
      </c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5"/>
    </row>
    <row r="77" spans="1:17">
      <c r="B77" s="59" t="s">
        <v>109</v>
      </c>
      <c r="C77" s="60">
        <v>20</v>
      </c>
      <c r="E77" s="286" t="s">
        <v>38</v>
      </c>
      <c r="F77" s="286"/>
      <c r="G77" s="286"/>
      <c r="H77" s="287" t="s">
        <v>39</v>
      </c>
      <c r="I77" s="287"/>
      <c r="J77" s="287"/>
      <c r="K77" s="287" t="s">
        <v>40</v>
      </c>
      <c r="L77" s="287"/>
      <c r="M77" s="287"/>
      <c r="N77" s="287" t="s">
        <v>41</v>
      </c>
      <c r="O77" s="287"/>
      <c r="P77" s="287"/>
    </row>
    <row r="78" spans="1:17">
      <c r="E78" s="39">
        <v>41456</v>
      </c>
      <c r="F78" s="39">
        <v>41487</v>
      </c>
      <c r="G78" s="39">
        <v>41518</v>
      </c>
      <c r="H78" s="39">
        <v>41548</v>
      </c>
      <c r="I78" s="39">
        <v>41579</v>
      </c>
      <c r="J78" s="39">
        <v>41609</v>
      </c>
      <c r="K78" s="39">
        <v>41640</v>
      </c>
      <c r="L78" s="39">
        <v>41671</v>
      </c>
      <c r="M78" s="39">
        <v>41699</v>
      </c>
      <c r="N78" s="39">
        <v>41730</v>
      </c>
      <c r="O78" s="39">
        <v>41760</v>
      </c>
      <c r="P78" s="39">
        <v>41791</v>
      </c>
    </row>
    <row r="79" spans="1:17">
      <c r="B79" s="31" t="s">
        <v>103</v>
      </c>
      <c r="C79" s="32" t="s">
        <v>104</v>
      </c>
      <c r="D79" s="35"/>
      <c r="Q79" s="41" t="s">
        <v>106</v>
      </c>
    </row>
    <row r="80" spans="1:17">
      <c r="A80" s="20">
        <v>1</v>
      </c>
      <c r="B80" s="21" t="s">
        <v>66</v>
      </c>
      <c r="C80" s="33" t="s">
        <v>87</v>
      </c>
      <c r="D80" s="34"/>
      <c r="E80" s="20">
        <f>E6-E6*C77/100</f>
        <v>40</v>
      </c>
      <c r="F80" s="20">
        <f>F6-F6*C77/100</f>
        <v>16</v>
      </c>
      <c r="G80" s="20">
        <f>G6-G6*C77/100</f>
        <v>16</v>
      </c>
      <c r="H80" s="20">
        <f>H6-H6*C77/100</f>
        <v>16</v>
      </c>
      <c r="I80" s="20">
        <f>I6-I6*C77/100</f>
        <v>16</v>
      </c>
      <c r="J80" s="20">
        <f>J6-J6*C77/100</f>
        <v>16</v>
      </c>
      <c r="K80" s="20">
        <f>K6-K6*C77/100</f>
        <v>16</v>
      </c>
      <c r="L80" s="20">
        <f>L6-L6*C77/100</f>
        <v>16</v>
      </c>
      <c r="M80" s="20">
        <f>M6-M6*C77/100</f>
        <v>16</v>
      </c>
      <c r="N80" s="20">
        <f>N6-N6*C77/100</f>
        <v>16</v>
      </c>
      <c r="O80" s="20">
        <f>O6-O6*C77/100</f>
        <v>16</v>
      </c>
      <c r="P80" s="20">
        <f>P6-P6*C77/100</f>
        <v>16</v>
      </c>
      <c r="Q80" s="55">
        <f>SUM(E80:P80)</f>
        <v>216</v>
      </c>
    </row>
    <row r="81" spans="1:17">
      <c r="A81" s="20">
        <v>2</v>
      </c>
      <c r="B81" s="21" t="s">
        <v>67</v>
      </c>
      <c r="C81" s="33" t="s">
        <v>87</v>
      </c>
      <c r="D81" s="34"/>
      <c r="E81" s="20">
        <f>E7-E7*C77/100</f>
        <v>80</v>
      </c>
      <c r="F81" s="20">
        <f>F7-F7*C77/100</f>
        <v>40</v>
      </c>
      <c r="G81" s="20">
        <f>G7-G7*C77/100</f>
        <v>24</v>
      </c>
      <c r="H81" s="20">
        <f>H7-H7*C77/100</f>
        <v>24</v>
      </c>
      <c r="I81" s="20">
        <f>I7-I7*C77/100</f>
        <v>24</v>
      </c>
      <c r="J81" s="20">
        <f>J7-J7*C77/100</f>
        <v>24</v>
      </c>
      <c r="K81" s="20">
        <f>K7-K7*C77/100</f>
        <v>24</v>
      </c>
      <c r="L81" s="20">
        <f>L7-L7*C77/100</f>
        <v>24</v>
      </c>
      <c r="M81" s="20">
        <f>M7-M7*C77/100</f>
        <v>24</v>
      </c>
      <c r="N81" s="20">
        <f>N7-N7*C77/100</f>
        <v>24</v>
      </c>
      <c r="O81" s="20">
        <f>O7-O7*C77/100</f>
        <v>24</v>
      </c>
      <c r="P81" s="20">
        <f>P7-P7*C77/100</f>
        <v>24</v>
      </c>
      <c r="Q81" s="55">
        <f t="shared" ref="Q81:Q99" si="15">SUM(E81:P81)</f>
        <v>360</v>
      </c>
    </row>
    <row r="82" spans="1:17">
      <c r="A82" s="20">
        <v>3</v>
      </c>
      <c r="B82" s="21" t="s">
        <v>69</v>
      </c>
      <c r="C82" s="33" t="s">
        <v>87</v>
      </c>
      <c r="D82" s="34"/>
      <c r="E82" s="20">
        <f>E8-E8*C77/100</f>
        <v>16</v>
      </c>
      <c r="F82" s="20">
        <f>F8-F8*C77/100</f>
        <v>12</v>
      </c>
      <c r="G82" s="20">
        <f>G8-G8*C77/100</f>
        <v>12</v>
      </c>
      <c r="H82" s="20">
        <f>H8-H8*C77/100</f>
        <v>12</v>
      </c>
      <c r="I82" s="20">
        <f>I8-I8*C77/100</f>
        <v>12</v>
      </c>
      <c r="J82" s="20">
        <f>J8-J8*C77/100</f>
        <v>12</v>
      </c>
      <c r="K82" s="20">
        <f>K8-K8*C77/100</f>
        <v>12</v>
      </c>
      <c r="L82" s="20">
        <f>L8-L8*C77/100</f>
        <v>12</v>
      </c>
      <c r="M82" s="20">
        <f>M8-M8*C77/100</f>
        <v>12</v>
      </c>
      <c r="N82" s="20">
        <f>N8-N8*C77/100</f>
        <v>12</v>
      </c>
      <c r="O82" s="20">
        <f>O8-O8*C77/100</f>
        <v>12</v>
      </c>
      <c r="P82" s="20">
        <f>P8-P8*C77/100</f>
        <v>12</v>
      </c>
      <c r="Q82" s="55">
        <f t="shared" si="15"/>
        <v>148</v>
      </c>
    </row>
    <row r="83" spans="1:17">
      <c r="A83" s="20">
        <v>4</v>
      </c>
      <c r="B83" s="21" t="s">
        <v>68</v>
      </c>
      <c r="C83" s="33" t="s">
        <v>87</v>
      </c>
      <c r="D83" s="34"/>
      <c r="E83" s="20">
        <f>E9-E9*C77/100</f>
        <v>16</v>
      </c>
      <c r="F83" s="20">
        <f>F9-F9*C77/100</f>
        <v>8</v>
      </c>
      <c r="G83" s="20">
        <f>G9-G9*C77/100</f>
        <v>8</v>
      </c>
      <c r="H83" s="20">
        <f>H9-H9*C77/100</f>
        <v>8</v>
      </c>
      <c r="I83" s="20">
        <f>I9-I9*C77/100</f>
        <v>8</v>
      </c>
      <c r="J83" s="20">
        <f>J9-J9*C77/100</f>
        <v>8</v>
      </c>
      <c r="K83" s="20">
        <f>K9-K9*C77/100</f>
        <v>8</v>
      </c>
      <c r="L83" s="20">
        <f>L9-L9*C77/100</f>
        <v>8</v>
      </c>
      <c r="M83" s="20">
        <f>M9-M9*C77/100</f>
        <v>8</v>
      </c>
      <c r="N83" s="20">
        <f>N9-N9*C77/100</f>
        <v>8</v>
      </c>
      <c r="O83" s="20">
        <f>O9-O9*C77/100</f>
        <v>8</v>
      </c>
      <c r="P83" s="20">
        <f>P9-P9*C77/100</f>
        <v>8</v>
      </c>
      <c r="Q83" s="55">
        <f t="shared" si="15"/>
        <v>104</v>
      </c>
    </row>
    <row r="84" spans="1:17">
      <c r="A84" s="20">
        <v>5</v>
      </c>
      <c r="B84" s="21" t="s">
        <v>70</v>
      </c>
      <c r="C84" s="33" t="s">
        <v>87</v>
      </c>
      <c r="D84" s="34"/>
      <c r="E84" s="20">
        <f>E10-E10*C77/100</f>
        <v>40</v>
      </c>
      <c r="F84" s="20">
        <f>F10-F10*C77/100</f>
        <v>24</v>
      </c>
      <c r="G84" s="20">
        <f>G10-G10*C77/100</f>
        <v>24</v>
      </c>
      <c r="H84" s="20">
        <f>H10-H10*C77/100</f>
        <v>24</v>
      </c>
      <c r="I84" s="20">
        <f>I10-I10*C77/100</f>
        <v>24</v>
      </c>
      <c r="J84" s="20">
        <f>J10-J10*C77/100</f>
        <v>24</v>
      </c>
      <c r="K84" s="20">
        <f>K10-K10*C77/100</f>
        <v>24</v>
      </c>
      <c r="L84" s="20">
        <f>L10-L10*C77/100</f>
        <v>24</v>
      </c>
      <c r="M84" s="20">
        <f>M10-M10*C77/100</f>
        <v>24</v>
      </c>
      <c r="N84" s="20">
        <f>N10-N10*C77/100</f>
        <v>24</v>
      </c>
      <c r="O84" s="20">
        <f>O10-O10*C77/100</f>
        <v>24</v>
      </c>
      <c r="P84" s="20">
        <f>P10-P10*C77/100</f>
        <v>24</v>
      </c>
      <c r="Q84" s="55">
        <f t="shared" si="15"/>
        <v>304</v>
      </c>
    </row>
    <row r="85" spans="1:17">
      <c r="A85" s="20">
        <v>6</v>
      </c>
      <c r="B85" s="21" t="s">
        <v>73</v>
      </c>
      <c r="C85" s="33" t="s">
        <v>87</v>
      </c>
      <c r="D85" s="34"/>
      <c r="E85" s="20">
        <f>E11-E11*C77/100</f>
        <v>400</v>
      </c>
      <c r="F85" s="20">
        <f>F11-F11*C77/100</f>
        <v>80</v>
      </c>
      <c r="G85" s="20">
        <f>G11-G11*C77/100</f>
        <v>80</v>
      </c>
      <c r="H85" s="20">
        <f>H11-H11*C77/100</f>
        <v>80</v>
      </c>
      <c r="I85" s="20">
        <f>I11-I11*C77/100</f>
        <v>80</v>
      </c>
      <c r="J85" s="20">
        <f>J11-J11*C77/100</f>
        <v>80</v>
      </c>
      <c r="K85" s="20">
        <f>K11-K11*C77/100</f>
        <v>80</v>
      </c>
      <c r="L85" s="20">
        <f>L11-L11*C77/100</f>
        <v>80</v>
      </c>
      <c r="M85" s="20">
        <f>M11-M11*C77/100</f>
        <v>80</v>
      </c>
      <c r="N85" s="20">
        <f>N11-N11*C77/100</f>
        <v>80</v>
      </c>
      <c r="O85" s="20">
        <f>O11-O11*C77/100</f>
        <v>80</v>
      </c>
      <c r="P85" s="20">
        <f>P11-P11*C77/100</f>
        <v>80</v>
      </c>
      <c r="Q85" s="55">
        <f t="shared" si="15"/>
        <v>1280</v>
      </c>
    </row>
    <row r="86" spans="1:17">
      <c r="A86" s="20">
        <v>7</v>
      </c>
      <c r="B86" s="21" t="s">
        <v>72</v>
      </c>
      <c r="C86" s="33" t="s">
        <v>87</v>
      </c>
      <c r="D86" s="34"/>
      <c r="E86" s="20">
        <f>E12-E12*C77/100</f>
        <v>40</v>
      </c>
      <c r="F86" s="20">
        <f>F12-F12*C77/100</f>
        <v>16</v>
      </c>
      <c r="G86" s="20">
        <f>G12-G12*C77/100</f>
        <v>16</v>
      </c>
      <c r="H86" s="20">
        <f>H12-H12*C77/100</f>
        <v>16</v>
      </c>
      <c r="I86" s="20">
        <f>I12-I12*C77/100</f>
        <v>16</v>
      </c>
      <c r="J86" s="20">
        <f>J12-J12*C77/100</f>
        <v>16</v>
      </c>
      <c r="K86" s="20">
        <f>K12-K12*C77/100</f>
        <v>16</v>
      </c>
      <c r="L86" s="20">
        <f>L12-L12*C77/100</f>
        <v>16</v>
      </c>
      <c r="M86" s="20">
        <f>M12-M12*C77/100</f>
        <v>16</v>
      </c>
      <c r="N86" s="20">
        <f>N12-N12*C77/100</f>
        <v>16</v>
      </c>
      <c r="O86" s="20">
        <f>O12-O12*C77/100</f>
        <v>16</v>
      </c>
      <c r="P86" s="20">
        <f>P12-P12*C77/100</f>
        <v>16</v>
      </c>
      <c r="Q86" s="55">
        <f t="shared" si="15"/>
        <v>216</v>
      </c>
    </row>
    <row r="87" spans="1:17">
      <c r="A87" s="20">
        <v>8</v>
      </c>
      <c r="B87" s="21" t="s">
        <v>71</v>
      </c>
      <c r="C87" s="33" t="s">
        <v>87</v>
      </c>
      <c r="D87" s="34"/>
      <c r="E87" s="20">
        <f>E13-E13*C77/100</f>
        <v>4</v>
      </c>
      <c r="F87" s="20">
        <f>F13-F13*C77/100</f>
        <v>2.4</v>
      </c>
      <c r="G87" s="20">
        <f>G13-G13*C77/100</f>
        <v>2.4</v>
      </c>
      <c r="H87" s="20">
        <f>H13-H13*C77/100</f>
        <v>2.4</v>
      </c>
      <c r="I87" s="20">
        <f>I13-I13*C77/100</f>
        <v>2.4</v>
      </c>
      <c r="J87" s="20">
        <f>J13-J13*C77/100</f>
        <v>2.4</v>
      </c>
      <c r="K87" s="20">
        <f>K13-K13*C77/100</f>
        <v>2.4</v>
      </c>
      <c r="L87" s="20">
        <f>L13-L13*C77/100</f>
        <v>2.4</v>
      </c>
      <c r="M87" s="20">
        <f>M13-M13*C77/100</f>
        <v>2.4</v>
      </c>
      <c r="N87" s="20">
        <f>N13-N13*C77/100</f>
        <v>2.4</v>
      </c>
      <c r="O87" s="20">
        <f>O13-O13*C77/100</f>
        <v>2.4</v>
      </c>
      <c r="P87" s="20">
        <f>P13-P13*C77/100</f>
        <v>2.4</v>
      </c>
      <c r="Q87" s="55">
        <f t="shared" si="15"/>
        <v>30.399999999999991</v>
      </c>
    </row>
    <row r="88" spans="1:17">
      <c r="A88" s="20">
        <v>9</v>
      </c>
      <c r="B88" s="21" t="s">
        <v>74</v>
      </c>
      <c r="C88" s="33" t="s">
        <v>87</v>
      </c>
      <c r="D88" s="34"/>
      <c r="E88" s="20">
        <f>E14-E14*C77/100</f>
        <v>40</v>
      </c>
      <c r="F88" s="20">
        <f>F14-F14*C77/100</f>
        <v>20</v>
      </c>
      <c r="G88" s="20">
        <f>G14-G14*C77/100</f>
        <v>20</v>
      </c>
      <c r="H88" s="20">
        <f>H14-H14*C77/100</f>
        <v>16</v>
      </c>
      <c r="I88" s="20">
        <f>I14-I14*C77/100</f>
        <v>16</v>
      </c>
      <c r="J88" s="20">
        <f>J14-J14*C77/100</f>
        <v>16</v>
      </c>
      <c r="K88" s="20">
        <f>K14-K14*C77/100</f>
        <v>16</v>
      </c>
      <c r="L88" s="20">
        <f>L14-L14*C77/100</f>
        <v>16</v>
      </c>
      <c r="M88" s="20">
        <f>M14-M14*C77/100</f>
        <v>16</v>
      </c>
      <c r="N88" s="20">
        <f>N14-N14*C77/100</f>
        <v>16</v>
      </c>
      <c r="O88" s="20">
        <f>O14-O14*C77/100</f>
        <v>16</v>
      </c>
      <c r="P88" s="20">
        <f>P14-P14*C77/100</f>
        <v>16</v>
      </c>
      <c r="Q88" s="55">
        <f t="shared" si="15"/>
        <v>224</v>
      </c>
    </row>
    <row r="89" spans="1:17">
      <c r="A89" s="20">
        <v>10</v>
      </c>
      <c r="B89" s="21" t="s">
        <v>75</v>
      </c>
      <c r="C89" s="33" t="s">
        <v>94</v>
      </c>
      <c r="D89" s="34"/>
      <c r="E89" s="20">
        <f>E15-E15*C77/100</f>
        <v>800</v>
      </c>
      <c r="F89" s="20">
        <f>F15-F15*C77/100</f>
        <v>400</v>
      </c>
      <c r="G89" s="20">
        <f>G15-G15*C77/100</f>
        <v>400</v>
      </c>
      <c r="H89" s="20">
        <f>H15-H15*C77/100</f>
        <v>400</v>
      </c>
      <c r="I89" s="20">
        <f>I15-I15*C77/100</f>
        <v>400</v>
      </c>
      <c r="J89" s="20">
        <f>J15-J15*C77/100</f>
        <v>400</v>
      </c>
      <c r="K89" s="20">
        <f>K15-K15*C77/100</f>
        <v>400</v>
      </c>
      <c r="L89" s="20">
        <f>L15-L15*C77/100</f>
        <v>400</v>
      </c>
      <c r="M89" s="20">
        <f>M15-M15*C77/100</f>
        <v>400</v>
      </c>
      <c r="N89" s="20">
        <f>N15-N15*C77/100</f>
        <v>400</v>
      </c>
      <c r="O89" s="20">
        <f>O15-O15*C77/100</f>
        <v>400</v>
      </c>
      <c r="P89" s="20">
        <f>P15-P15*C77/100</f>
        <v>400</v>
      </c>
      <c r="Q89" s="55">
        <f t="shared" si="15"/>
        <v>5200</v>
      </c>
    </row>
    <row r="90" spans="1:17">
      <c r="A90" s="20">
        <v>11</v>
      </c>
      <c r="B90" s="21" t="s">
        <v>76</v>
      </c>
      <c r="C90" s="33" t="s">
        <v>91</v>
      </c>
      <c r="D90" s="34"/>
      <c r="E90" s="20">
        <f>E16-E16*C77/100</f>
        <v>400</v>
      </c>
      <c r="F90" s="20">
        <f>F16-F16*C77/100</f>
        <v>120</v>
      </c>
      <c r="G90" s="20">
        <f>G16-G16*C77/100</f>
        <v>120</v>
      </c>
      <c r="H90" s="20">
        <f>H16-H16*C77/100</f>
        <v>80</v>
      </c>
      <c r="I90" s="20">
        <f>I16-I16*C77/100</f>
        <v>80</v>
      </c>
      <c r="J90" s="20">
        <f>J16-J16*C77/100</f>
        <v>80</v>
      </c>
      <c r="K90" s="20">
        <f>K16-K16*C77/100</f>
        <v>80</v>
      </c>
      <c r="L90" s="20">
        <f>L16-L16*C77/100</f>
        <v>80</v>
      </c>
      <c r="M90" s="20">
        <f>M16-M16*C77/100</f>
        <v>80</v>
      </c>
      <c r="N90" s="20">
        <f>N16-N16*C77/100</f>
        <v>80</v>
      </c>
      <c r="O90" s="20">
        <f>O16-O16*C77/100</f>
        <v>80</v>
      </c>
      <c r="P90" s="20">
        <f>P16-P16*C77/100</f>
        <v>80</v>
      </c>
      <c r="Q90" s="55">
        <f t="shared" si="15"/>
        <v>1360</v>
      </c>
    </row>
    <row r="91" spans="1:17">
      <c r="A91" s="20">
        <v>12</v>
      </c>
      <c r="B91" s="21" t="s">
        <v>77</v>
      </c>
      <c r="C91" s="33" t="s">
        <v>88</v>
      </c>
      <c r="D91" s="34"/>
      <c r="E91" s="20">
        <f>E17-E17*C77/100</f>
        <v>160</v>
      </c>
      <c r="F91" s="20">
        <f>F17-F17*C77/100</f>
        <v>40</v>
      </c>
      <c r="G91" s="20">
        <f>G17-G17*C77/100</f>
        <v>40</v>
      </c>
      <c r="H91" s="20">
        <f>H17-H17*C77/100</f>
        <v>40</v>
      </c>
      <c r="I91" s="20">
        <f>I17-I17*C77/100</f>
        <v>40</v>
      </c>
      <c r="J91" s="20">
        <f>J17-J17*C77/100</f>
        <v>40</v>
      </c>
      <c r="K91" s="20">
        <f>K17-K17*C77/100</f>
        <v>40</v>
      </c>
      <c r="L91" s="20">
        <f>L17-L17*C77/100</f>
        <v>40</v>
      </c>
      <c r="M91" s="20">
        <f>M17-M17*C77/100</f>
        <v>40</v>
      </c>
      <c r="N91" s="20">
        <f>N17-N17*C77/100</f>
        <v>40</v>
      </c>
      <c r="O91" s="20">
        <f>O17-O17*C77/100</f>
        <v>40</v>
      </c>
      <c r="P91" s="20">
        <f>P17-P17*C77/100</f>
        <v>40</v>
      </c>
      <c r="Q91" s="55">
        <f t="shared" si="15"/>
        <v>600</v>
      </c>
    </row>
    <row r="92" spans="1:17">
      <c r="A92" s="20">
        <v>13</v>
      </c>
      <c r="B92" s="21" t="s">
        <v>78</v>
      </c>
      <c r="C92" s="33" t="s">
        <v>92</v>
      </c>
      <c r="D92" s="34"/>
      <c r="E92" s="20">
        <f>E18-E18*C77/100</f>
        <v>4000</v>
      </c>
      <c r="F92" s="20">
        <f>F18-F18*C77/100</f>
        <v>4000</v>
      </c>
      <c r="G92" s="20">
        <f>G18-G18*C77/100</f>
        <v>4000</v>
      </c>
      <c r="H92" s="20">
        <f>H18-H18*C77/100</f>
        <v>4000</v>
      </c>
      <c r="I92" s="20">
        <f>I18-I18*C77/100</f>
        <v>4000</v>
      </c>
      <c r="J92" s="20">
        <f>J18-J18*C77/100</f>
        <v>4000</v>
      </c>
      <c r="K92" s="20">
        <f>K18-K18*C77/100</f>
        <v>4000</v>
      </c>
      <c r="L92" s="20">
        <f>L18-L18*C77/100</f>
        <v>4000</v>
      </c>
      <c r="M92" s="20">
        <f>M18-M18*C77/100</f>
        <v>4000</v>
      </c>
      <c r="N92" s="20">
        <f>N18-N18*C77/100</f>
        <v>4000</v>
      </c>
      <c r="O92" s="20">
        <f>O18-O18*C77/100</f>
        <v>4000</v>
      </c>
      <c r="P92" s="20">
        <f>P18-P18*C77/100</f>
        <v>4000</v>
      </c>
      <c r="Q92" s="55">
        <f t="shared" si="15"/>
        <v>48000</v>
      </c>
    </row>
    <row r="93" spans="1:17">
      <c r="A93" s="20">
        <v>14</v>
      </c>
      <c r="B93" s="21" t="s">
        <v>79</v>
      </c>
      <c r="C93" s="33" t="s">
        <v>93</v>
      </c>
      <c r="D93" s="34"/>
      <c r="E93" s="20">
        <f>E19-E19*C77/100</f>
        <v>3200</v>
      </c>
      <c r="F93" s="20">
        <f>F19-F19*C77/100</f>
        <v>2400</v>
      </c>
      <c r="G93" s="20">
        <f>G19-G19*C77/100</f>
        <v>2400</v>
      </c>
      <c r="H93" s="20">
        <f>H19-H19*C77/100</f>
        <v>3200</v>
      </c>
      <c r="I93" s="20">
        <f>I19-I19*C77/100</f>
        <v>2400</v>
      </c>
      <c r="J93" s="20">
        <f>J19-J19*C77/100</f>
        <v>2400</v>
      </c>
      <c r="K93" s="20">
        <f>K19-K19*C77/100</f>
        <v>3200</v>
      </c>
      <c r="L93" s="20">
        <f>L19-L19*C77/100</f>
        <v>2400</v>
      </c>
      <c r="M93" s="20">
        <f>M19-M19*C77/100</f>
        <v>2400</v>
      </c>
      <c r="N93" s="20">
        <f>N19-N19*C77/100</f>
        <v>3200</v>
      </c>
      <c r="O93" s="20">
        <f>O19-O19*C77/100</f>
        <v>2400</v>
      </c>
      <c r="P93" s="20">
        <f>P19-P19*C77/100</f>
        <v>2400</v>
      </c>
      <c r="Q93" s="55">
        <f t="shared" si="15"/>
        <v>32000</v>
      </c>
    </row>
    <row r="94" spans="1:17">
      <c r="A94" s="20">
        <v>15</v>
      </c>
      <c r="B94" s="21" t="s">
        <v>83</v>
      </c>
      <c r="C94" s="33" t="s">
        <v>87</v>
      </c>
      <c r="D94" s="34"/>
      <c r="E94" s="20">
        <f>E20-E20*C77/100</f>
        <v>400</v>
      </c>
      <c r="F94" s="20">
        <f>F20-F20*C77/100</f>
        <v>80</v>
      </c>
      <c r="G94" s="20">
        <f>G20-G20*C77/100</f>
        <v>80</v>
      </c>
      <c r="H94" s="20">
        <f>H20-H20*C77/100</f>
        <v>80</v>
      </c>
      <c r="I94" s="20">
        <f>I20-I20*C77/100</f>
        <v>80</v>
      </c>
      <c r="J94" s="20">
        <f>J20-J20*C77/100</f>
        <v>80</v>
      </c>
      <c r="K94" s="20">
        <f>K20-K20*C77/100</f>
        <v>80</v>
      </c>
      <c r="L94" s="20">
        <f>L20-L20*C77/100</f>
        <v>80</v>
      </c>
      <c r="M94" s="20">
        <f>M20-M20*C77/100</f>
        <v>80</v>
      </c>
      <c r="N94" s="20">
        <f>N20-N20*C77/100</f>
        <v>80</v>
      </c>
      <c r="O94" s="20">
        <f>O20-O20*C77/100</f>
        <v>80</v>
      </c>
      <c r="P94" s="20">
        <f>P20-P20*C77/100</f>
        <v>80</v>
      </c>
      <c r="Q94" s="55">
        <f t="shared" si="15"/>
        <v>1280</v>
      </c>
    </row>
    <row r="95" spans="1:17">
      <c r="A95" s="20">
        <v>16</v>
      </c>
      <c r="B95" s="21" t="s">
        <v>82</v>
      </c>
      <c r="C95" s="33" t="s">
        <v>87</v>
      </c>
      <c r="D95" s="34"/>
      <c r="E95" s="20">
        <f>E21-E21*C77/100</f>
        <v>400</v>
      </c>
      <c r="F95" s="20">
        <f>F21-F21*C77/100</f>
        <v>80</v>
      </c>
      <c r="G95" s="20">
        <f>G21-G21*C77/100</f>
        <v>80</v>
      </c>
      <c r="H95" s="20">
        <f>H21-H21*C77/100</f>
        <v>80</v>
      </c>
      <c r="I95" s="20">
        <f>I21-I21*C77/100</f>
        <v>80</v>
      </c>
      <c r="J95" s="20">
        <f>J21-J21*C77/100</f>
        <v>80</v>
      </c>
      <c r="K95" s="20">
        <f>K21-K21*C77/100</f>
        <v>80</v>
      </c>
      <c r="L95" s="20">
        <f>L21-L21*C77/100</f>
        <v>80</v>
      </c>
      <c r="M95" s="20">
        <f>M21-M21*C77/100</f>
        <v>80</v>
      </c>
      <c r="N95" s="20">
        <f>N21-N21*C77/100</f>
        <v>80</v>
      </c>
      <c r="O95" s="20">
        <f>O21-O21*C77/100</f>
        <v>80</v>
      </c>
      <c r="P95" s="20">
        <f>P21-P21*C77/100</f>
        <v>80</v>
      </c>
      <c r="Q95" s="55">
        <f t="shared" si="15"/>
        <v>1280</v>
      </c>
    </row>
    <row r="96" spans="1:17">
      <c r="A96" s="20">
        <v>17</v>
      </c>
      <c r="B96" s="21" t="s">
        <v>80</v>
      </c>
      <c r="C96" s="33" t="s">
        <v>87</v>
      </c>
      <c r="D96" s="34"/>
      <c r="E96" s="20">
        <f>E22-E22*C77/100</f>
        <v>400</v>
      </c>
      <c r="F96" s="20">
        <f>F22-F22*C77/100</f>
        <v>80</v>
      </c>
      <c r="G96" s="20">
        <f>G22-G22*C77/100</f>
        <v>80</v>
      </c>
      <c r="H96" s="20">
        <f>H22-H22*F77/100</f>
        <v>100</v>
      </c>
      <c r="I96" s="20">
        <f>I22-I22*C77/100</f>
        <v>80</v>
      </c>
      <c r="J96" s="20">
        <f>J22-J22*C77/100</f>
        <v>80</v>
      </c>
      <c r="K96" s="20">
        <f>K22-K22*C77/100</f>
        <v>80</v>
      </c>
      <c r="L96" s="20">
        <f>L22-L22*C77/100</f>
        <v>80</v>
      </c>
      <c r="M96" s="20">
        <f>M22-M22*C77/100</f>
        <v>80</v>
      </c>
      <c r="N96" s="20">
        <f>N22-N22*C77/100</f>
        <v>80</v>
      </c>
      <c r="O96" s="20">
        <f>O22-O22*C77/100</f>
        <v>80</v>
      </c>
      <c r="P96" s="20">
        <f>P22-P22*C77/100</f>
        <v>80</v>
      </c>
      <c r="Q96" s="55">
        <f t="shared" si="15"/>
        <v>1300</v>
      </c>
    </row>
    <row r="97" spans="1:17">
      <c r="A97" s="20">
        <v>18</v>
      </c>
      <c r="B97" s="21" t="s">
        <v>81</v>
      </c>
      <c r="C97" s="33" t="s">
        <v>87</v>
      </c>
      <c r="D97" s="34"/>
      <c r="E97" s="20">
        <f>E23-E23*C77/100</f>
        <v>160</v>
      </c>
      <c r="F97" s="20">
        <f>F23-F23*C77/100</f>
        <v>80</v>
      </c>
      <c r="G97" s="20">
        <f>G23-G23*C77/100</f>
        <v>80</v>
      </c>
      <c r="H97" s="20">
        <f>H23-H23*C77/100</f>
        <v>40</v>
      </c>
      <c r="I97" s="20">
        <f>I23-I23*C77/100</f>
        <v>40</v>
      </c>
      <c r="J97" s="20">
        <f>J23-J23*C77/100</f>
        <v>40</v>
      </c>
      <c r="K97" s="20">
        <f>K23-K23*C77/100</f>
        <v>40</v>
      </c>
      <c r="L97" s="20">
        <f>L23-L23*C77/100</f>
        <v>40</v>
      </c>
      <c r="M97" s="20">
        <f>M23-M23*C77/100</f>
        <v>40</v>
      </c>
      <c r="N97" s="20">
        <f>N23-N23*C77/100</f>
        <v>40</v>
      </c>
      <c r="O97" s="20">
        <f>O23-O23*C77/100</f>
        <v>40</v>
      </c>
      <c r="P97" s="20">
        <f>P23-P23*C77/100</f>
        <v>40</v>
      </c>
      <c r="Q97" s="55">
        <f t="shared" si="15"/>
        <v>680</v>
      </c>
    </row>
    <row r="98" spans="1:17">
      <c r="A98" s="20">
        <v>19</v>
      </c>
      <c r="B98" s="21" t="s">
        <v>84</v>
      </c>
      <c r="C98" s="33" t="s">
        <v>89</v>
      </c>
      <c r="D98" s="34"/>
      <c r="E98" s="20">
        <f>E24-E24*C77/100</f>
        <v>160</v>
      </c>
      <c r="F98" s="20">
        <f>F24-F24*C77/100</f>
        <v>80</v>
      </c>
      <c r="G98" s="20">
        <f>G24-G24*C77/100</f>
        <v>80</v>
      </c>
      <c r="H98" s="20">
        <f>H24-H24*C77/100</f>
        <v>40</v>
      </c>
      <c r="I98" s="20">
        <f>I24-I24*C77/100</f>
        <v>40</v>
      </c>
      <c r="J98" s="20">
        <f>J24-J24*C77/100</f>
        <v>40</v>
      </c>
      <c r="K98" s="20">
        <f>K24-K24*C77/100</f>
        <v>40</v>
      </c>
      <c r="L98" s="20">
        <f>L24-L24*C77/100</f>
        <v>40</v>
      </c>
      <c r="M98" s="20">
        <f>M24-M24*C77/100</f>
        <v>40</v>
      </c>
      <c r="N98" s="20">
        <f>N24-N24*C77/100</f>
        <v>40</v>
      </c>
      <c r="O98" s="20">
        <f>O24-O24*C77/100</f>
        <v>40</v>
      </c>
      <c r="P98" s="20">
        <f>P24-P24*C77/100</f>
        <v>40</v>
      </c>
      <c r="Q98" s="55">
        <f t="shared" si="15"/>
        <v>680</v>
      </c>
    </row>
    <row r="99" spans="1:17">
      <c r="A99" s="20">
        <v>20</v>
      </c>
      <c r="B99" s="21" t="s">
        <v>85</v>
      </c>
      <c r="C99" s="33" t="s">
        <v>87</v>
      </c>
      <c r="D99" s="34"/>
      <c r="E99" s="20">
        <f>E25-E25*C77/100</f>
        <v>800</v>
      </c>
      <c r="F99" s="20">
        <f>F25-F25*C77/100</f>
        <v>64</v>
      </c>
      <c r="G99" s="20">
        <f>G25-G25*C77/100</f>
        <v>64</v>
      </c>
      <c r="H99" s="20">
        <f>H25-H25*C77/100</f>
        <v>64</v>
      </c>
      <c r="I99" s="20">
        <f>I25-I25*C77/100</f>
        <v>64</v>
      </c>
      <c r="J99" s="20">
        <f>J25-J25*C77/100</f>
        <v>64</v>
      </c>
      <c r="K99" s="20">
        <f>K25-K25*C77/100</f>
        <v>64</v>
      </c>
      <c r="L99" s="20">
        <f>L25-L25*C77/100</f>
        <v>64</v>
      </c>
      <c r="M99" s="20">
        <f>M25-M25*C77/100</f>
        <v>64</v>
      </c>
      <c r="N99" s="20">
        <f>N25-N25*C77/100</f>
        <v>64</v>
      </c>
      <c r="O99" s="20">
        <f>O25-O25*C77/100</f>
        <v>64</v>
      </c>
      <c r="P99" s="20">
        <f>P25-P25*C77/100</f>
        <v>64</v>
      </c>
      <c r="Q99" s="55">
        <f t="shared" si="15"/>
        <v>1504</v>
      </c>
    </row>
    <row r="102" spans="1:17">
      <c r="E102" s="39">
        <v>41456</v>
      </c>
      <c r="F102" s="39">
        <v>41487</v>
      </c>
      <c r="G102" s="39">
        <v>41518</v>
      </c>
      <c r="H102" s="39">
        <v>41548</v>
      </c>
      <c r="I102" s="39">
        <v>41579</v>
      </c>
      <c r="J102" s="39">
        <v>41609</v>
      </c>
      <c r="K102" s="39">
        <v>41640</v>
      </c>
      <c r="L102" s="39">
        <v>41671</v>
      </c>
      <c r="M102" s="39">
        <v>41699</v>
      </c>
      <c r="N102" s="39">
        <v>41730</v>
      </c>
      <c r="O102" s="39">
        <v>41760</v>
      </c>
      <c r="P102" s="39">
        <v>41791</v>
      </c>
    </row>
    <row r="103" spans="1:17">
      <c r="B103" s="31" t="s">
        <v>103</v>
      </c>
      <c r="C103" s="36" t="s">
        <v>105</v>
      </c>
      <c r="Q103" s="41" t="s">
        <v>106</v>
      </c>
    </row>
    <row r="104" spans="1:17">
      <c r="A104" s="20">
        <v>1</v>
      </c>
      <c r="B104" s="21" t="s">
        <v>66</v>
      </c>
      <c r="C104" s="37">
        <f>C30</f>
        <v>132.11775</v>
      </c>
      <c r="E104" s="40">
        <f>E80*C104</f>
        <v>5284.71</v>
      </c>
      <c r="F104" s="40">
        <f>F80*C104</f>
        <v>2113.884</v>
      </c>
      <c r="G104" s="40">
        <f>G80*C104</f>
        <v>2113.884</v>
      </c>
      <c r="H104" s="40">
        <f>H80*C104</f>
        <v>2113.884</v>
      </c>
      <c r="I104" s="40">
        <f>I80*C104</f>
        <v>2113.884</v>
      </c>
      <c r="J104" s="40">
        <f>J80*C104</f>
        <v>2113.884</v>
      </c>
      <c r="K104" s="40">
        <f>K80*C104</f>
        <v>2113.884</v>
      </c>
      <c r="L104" s="40">
        <f>L80*C104</f>
        <v>2113.884</v>
      </c>
      <c r="M104" s="40">
        <f>M80*C104</f>
        <v>2113.884</v>
      </c>
      <c r="N104" s="40">
        <f>N80*C104</f>
        <v>2113.884</v>
      </c>
      <c r="O104" s="40">
        <f>O80*C104</f>
        <v>2113.884</v>
      </c>
      <c r="P104" s="56">
        <f>P80*C104</f>
        <v>2113.884</v>
      </c>
      <c r="Q104" s="57">
        <f>SUM(E104:P104)</f>
        <v>28537.433999999994</v>
      </c>
    </row>
    <row r="105" spans="1:17">
      <c r="A105" s="20">
        <v>2</v>
      </c>
      <c r="B105" s="21" t="s">
        <v>67</v>
      </c>
      <c r="C105" s="37">
        <f t="shared" ref="C105:C123" si="16">C31</f>
        <v>151.26524999999998</v>
      </c>
      <c r="E105" s="40">
        <f>E81*C105</f>
        <v>12101.219999999998</v>
      </c>
      <c r="F105" s="40">
        <f t="shared" ref="F105:F123" si="17">F81*C105</f>
        <v>6050.6099999999988</v>
      </c>
      <c r="G105" s="40">
        <f t="shared" ref="G105:G123" si="18">G81*C105</f>
        <v>3630.3659999999995</v>
      </c>
      <c r="H105" s="40">
        <f t="shared" ref="H105:H123" si="19">H81*C105</f>
        <v>3630.3659999999995</v>
      </c>
      <c r="I105" s="40">
        <f t="shared" ref="I105:I123" si="20">I81*C105</f>
        <v>3630.3659999999995</v>
      </c>
      <c r="J105" s="40">
        <f t="shared" ref="J105:J123" si="21">J81*C105</f>
        <v>3630.3659999999995</v>
      </c>
      <c r="K105" s="40">
        <f t="shared" ref="K105:K123" si="22">K81*C105</f>
        <v>3630.3659999999995</v>
      </c>
      <c r="L105" s="40">
        <f t="shared" ref="L105:L123" si="23">L81*C105</f>
        <v>3630.3659999999995</v>
      </c>
      <c r="M105" s="40">
        <f t="shared" ref="M105:M123" si="24">M81*C105</f>
        <v>3630.3659999999995</v>
      </c>
      <c r="N105" s="40">
        <f t="shared" ref="N105:N123" si="25">N81*C105</f>
        <v>3630.3659999999995</v>
      </c>
      <c r="O105" s="40">
        <f t="shared" ref="O105:O123" si="26">O81*C105</f>
        <v>3630.3659999999995</v>
      </c>
      <c r="P105" s="56">
        <f t="shared" ref="P105:P123" si="27">P81*C105</f>
        <v>3630.3659999999995</v>
      </c>
      <c r="Q105" s="57">
        <f t="shared" ref="Q105:Q123" si="28">SUM(E105:P105)</f>
        <v>54455.49</v>
      </c>
    </row>
    <row r="106" spans="1:17">
      <c r="A106" s="20">
        <v>3</v>
      </c>
      <c r="B106" s="21" t="s">
        <v>69</v>
      </c>
      <c r="C106" s="37">
        <f t="shared" si="16"/>
        <v>50.779169999999993</v>
      </c>
      <c r="E106" s="40">
        <f t="shared" ref="E106:E123" si="29">E82*C106</f>
        <v>812.4667199999999</v>
      </c>
      <c r="F106" s="40">
        <f t="shared" si="17"/>
        <v>609.35003999999992</v>
      </c>
      <c r="G106" s="40">
        <f t="shared" si="18"/>
        <v>609.35003999999992</v>
      </c>
      <c r="H106" s="40">
        <f t="shared" si="19"/>
        <v>609.35003999999992</v>
      </c>
      <c r="I106" s="40">
        <f t="shared" si="20"/>
        <v>609.35003999999992</v>
      </c>
      <c r="J106" s="40">
        <f t="shared" si="21"/>
        <v>609.35003999999992</v>
      </c>
      <c r="K106" s="40">
        <f t="shared" si="22"/>
        <v>609.35003999999992</v>
      </c>
      <c r="L106" s="40">
        <f t="shared" si="23"/>
        <v>609.35003999999992</v>
      </c>
      <c r="M106" s="40">
        <f t="shared" si="24"/>
        <v>609.35003999999992</v>
      </c>
      <c r="N106" s="40">
        <f t="shared" si="25"/>
        <v>609.35003999999992</v>
      </c>
      <c r="O106" s="40">
        <f t="shared" si="26"/>
        <v>609.35003999999992</v>
      </c>
      <c r="P106" s="56">
        <f t="shared" si="27"/>
        <v>609.35003999999992</v>
      </c>
      <c r="Q106" s="57">
        <f t="shared" si="28"/>
        <v>7515.3171600000005</v>
      </c>
    </row>
    <row r="107" spans="1:17">
      <c r="A107" s="20">
        <v>4</v>
      </c>
      <c r="B107" s="21" t="s">
        <v>68</v>
      </c>
      <c r="C107" s="37">
        <f t="shared" si="16"/>
        <v>79.270649999999989</v>
      </c>
      <c r="E107" s="40">
        <f t="shared" si="29"/>
        <v>1268.3303999999998</v>
      </c>
      <c r="F107" s="40">
        <f t="shared" si="17"/>
        <v>634.16519999999991</v>
      </c>
      <c r="G107" s="40">
        <f t="shared" si="18"/>
        <v>634.16519999999991</v>
      </c>
      <c r="H107" s="40">
        <f t="shared" si="19"/>
        <v>634.16519999999991</v>
      </c>
      <c r="I107" s="40">
        <f t="shared" si="20"/>
        <v>634.16519999999991</v>
      </c>
      <c r="J107" s="40">
        <f t="shared" si="21"/>
        <v>634.16519999999991</v>
      </c>
      <c r="K107" s="40">
        <f t="shared" si="22"/>
        <v>634.16519999999991</v>
      </c>
      <c r="L107" s="40">
        <f t="shared" si="23"/>
        <v>634.16519999999991</v>
      </c>
      <c r="M107" s="40">
        <f t="shared" si="24"/>
        <v>634.16519999999991</v>
      </c>
      <c r="N107" s="40">
        <f t="shared" si="25"/>
        <v>634.16519999999991</v>
      </c>
      <c r="O107" s="40">
        <f t="shared" si="26"/>
        <v>634.16519999999991</v>
      </c>
      <c r="P107" s="56">
        <f t="shared" si="27"/>
        <v>634.16519999999991</v>
      </c>
      <c r="Q107" s="57">
        <f t="shared" si="28"/>
        <v>8244.1475999999966</v>
      </c>
    </row>
    <row r="108" spans="1:17">
      <c r="A108" s="20">
        <v>5</v>
      </c>
      <c r="B108" s="21" t="s">
        <v>70</v>
      </c>
      <c r="C108" s="37">
        <f t="shared" si="16"/>
        <v>21.828150000000001</v>
      </c>
      <c r="E108" s="40">
        <f t="shared" si="29"/>
        <v>873.12599999999998</v>
      </c>
      <c r="F108" s="40">
        <f t="shared" si="17"/>
        <v>523.87560000000008</v>
      </c>
      <c r="G108" s="40">
        <f t="shared" si="18"/>
        <v>523.87560000000008</v>
      </c>
      <c r="H108" s="40">
        <f t="shared" si="19"/>
        <v>523.87560000000008</v>
      </c>
      <c r="I108" s="40">
        <f t="shared" si="20"/>
        <v>523.87560000000008</v>
      </c>
      <c r="J108" s="40">
        <f t="shared" si="21"/>
        <v>523.87560000000008</v>
      </c>
      <c r="K108" s="40">
        <f t="shared" si="22"/>
        <v>523.87560000000008</v>
      </c>
      <c r="L108" s="40">
        <f t="shared" si="23"/>
        <v>523.87560000000008</v>
      </c>
      <c r="M108" s="40">
        <f t="shared" si="24"/>
        <v>523.87560000000008</v>
      </c>
      <c r="N108" s="40">
        <f t="shared" si="25"/>
        <v>523.87560000000008</v>
      </c>
      <c r="O108" s="40">
        <f t="shared" si="26"/>
        <v>523.87560000000008</v>
      </c>
      <c r="P108" s="56">
        <f t="shared" si="27"/>
        <v>523.87560000000008</v>
      </c>
      <c r="Q108" s="57">
        <f t="shared" si="28"/>
        <v>6635.7576000000026</v>
      </c>
    </row>
    <row r="109" spans="1:17">
      <c r="A109" s="20">
        <v>6</v>
      </c>
      <c r="B109" s="21" t="s">
        <v>73</v>
      </c>
      <c r="C109" s="37">
        <f t="shared" si="16"/>
        <v>3.0636000000000001</v>
      </c>
      <c r="E109" s="40">
        <f t="shared" si="29"/>
        <v>1225.44</v>
      </c>
      <c r="F109" s="40">
        <f t="shared" si="17"/>
        <v>245.08800000000002</v>
      </c>
      <c r="G109" s="40">
        <f t="shared" si="18"/>
        <v>245.08800000000002</v>
      </c>
      <c r="H109" s="40">
        <f t="shared" si="19"/>
        <v>245.08800000000002</v>
      </c>
      <c r="I109" s="40">
        <f t="shared" si="20"/>
        <v>245.08800000000002</v>
      </c>
      <c r="J109" s="40">
        <f t="shared" si="21"/>
        <v>245.08800000000002</v>
      </c>
      <c r="K109" s="40">
        <f t="shared" si="22"/>
        <v>245.08800000000002</v>
      </c>
      <c r="L109" s="40">
        <f t="shared" si="23"/>
        <v>245.08800000000002</v>
      </c>
      <c r="M109" s="40">
        <f t="shared" si="24"/>
        <v>245.08800000000002</v>
      </c>
      <c r="N109" s="40">
        <f t="shared" si="25"/>
        <v>245.08800000000002</v>
      </c>
      <c r="O109" s="40">
        <f t="shared" si="26"/>
        <v>245.08800000000002</v>
      </c>
      <c r="P109" s="56">
        <f t="shared" si="27"/>
        <v>245.08800000000002</v>
      </c>
      <c r="Q109" s="57">
        <f t="shared" si="28"/>
        <v>3921.4080000000013</v>
      </c>
    </row>
    <row r="110" spans="1:17">
      <c r="A110" s="20">
        <v>7</v>
      </c>
      <c r="B110" s="21" t="s">
        <v>72</v>
      </c>
      <c r="C110" s="37">
        <f t="shared" si="16"/>
        <v>29.104200000000002</v>
      </c>
      <c r="E110" s="40">
        <f t="shared" si="29"/>
        <v>1164.1680000000001</v>
      </c>
      <c r="F110" s="40">
        <f t="shared" si="17"/>
        <v>465.66720000000004</v>
      </c>
      <c r="G110" s="40">
        <f t="shared" si="18"/>
        <v>465.66720000000004</v>
      </c>
      <c r="H110" s="40">
        <f t="shared" si="19"/>
        <v>465.66720000000004</v>
      </c>
      <c r="I110" s="40">
        <f t="shared" si="20"/>
        <v>465.66720000000004</v>
      </c>
      <c r="J110" s="40">
        <f t="shared" si="21"/>
        <v>465.66720000000004</v>
      </c>
      <c r="K110" s="40">
        <f t="shared" si="22"/>
        <v>465.66720000000004</v>
      </c>
      <c r="L110" s="40">
        <f t="shared" si="23"/>
        <v>465.66720000000004</v>
      </c>
      <c r="M110" s="40">
        <f t="shared" si="24"/>
        <v>465.66720000000004</v>
      </c>
      <c r="N110" s="40">
        <f t="shared" si="25"/>
        <v>465.66720000000004</v>
      </c>
      <c r="O110" s="40">
        <f t="shared" si="26"/>
        <v>465.66720000000004</v>
      </c>
      <c r="P110" s="56">
        <f t="shared" si="27"/>
        <v>465.66720000000004</v>
      </c>
      <c r="Q110" s="57">
        <f t="shared" si="28"/>
        <v>6286.5071999999991</v>
      </c>
    </row>
    <row r="111" spans="1:17">
      <c r="A111" s="20">
        <v>8</v>
      </c>
      <c r="B111" s="21" t="s">
        <v>71</v>
      </c>
      <c r="C111" s="37">
        <f t="shared" si="16"/>
        <v>459.53999999999996</v>
      </c>
      <c r="E111" s="40">
        <f t="shared" si="29"/>
        <v>1838.1599999999999</v>
      </c>
      <c r="F111" s="40">
        <f t="shared" si="17"/>
        <v>1102.896</v>
      </c>
      <c r="G111" s="40">
        <f t="shared" si="18"/>
        <v>1102.896</v>
      </c>
      <c r="H111" s="40">
        <f t="shared" si="19"/>
        <v>1102.896</v>
      </c>
      <c r="I111" s="40">
        <f t="shared" si="20"/>
        <v>1102.896</v>
      </c>
      <c r="J111" s="40">
        <f t="shared" si="21"/>
        <v>1102.896</v>
      </c>
      <c r="K111" s="40">
        <f t="shared" si="22"/>
        <v>1102.896</v>
      </c>
      <c r="L111" s="40">
        <f t="shared" si="23"/>
        <v>1102.896</v>
      </c>
      <c r="M111" s="40">
        <f t="shared" si="24"/>
        <v>1102.896</v>
      </c>
      <c r="N111" s="40">
        <f t="shared" si="25"/>
        <v>1102.896</v>
      </c>
      <c r="O111" s="40">
        <f t="shared" si="26"/>
        <v>1102.896</v>
      </c>
      <c r="P111" s="56">
        <f t="shared" si="27"/>
        <v>1102.896</v>
      </c>
      <c r="Q111" s="57">
        <f t="shared" si="28"/>
        <v>13970.016000000001</v>
      </c>
    </row>
    <row r="112" spans="1:17">
      <c r="A112" s="20">
        <v>9</v>
      </c>
      <c r="B112" s="21" t="s">
        <v>74</v>
      </c>
      <c r="C112" s="37">
        <f t="shared" si="16"/>
        <v>24.738569999999999</v>
      </c>
      <c r="E112" s="40">
        <f t="shared" si="29"/>
        <v>989.54279999999994</v>
      </c>
      <c r="F112" s="40">
        <f t="shared" si="17"/>
        <v>494.77139999999997</v>
      </c>
      <c r="G112" s="40">
        <f t="shared" si="18"/>
        <v>494.77139999999997</v>
      </c>
      <c r="H112" s="40">
        <f t="shared" si="19"/>
        <v>395.81711999999999</v>
      </c>
      <c r="I112" s="40">
        <f t="shared" si="20"/>
        <v>395.81711999999999</v>
      </c>
      <c r="J112" s="40">
        <f t="shared" si="21"/>
        <v>395.81711999999999</v>
      </c>
      <c r="K112" s="40">
        <f t="shared" si="22"/>
        <v>395.81711999999999</v>
      </c>
      <c r="L112" s="40">
        <f t="shared" si="23"/>
        <v>395.81711999999999</v>
      </c>
      <c r="M112" s="40">
        <f t="shared" si="24"/>
        <v>395.81711999999999</v>
      </c>
      <c r="N112" s="40">
        <f t="shared" si="25"/>
        <v>395.81711999999999</v>
      </c>
      <c r="O112" s="40">
        <f t="shared" si="26"/>
        <v>395.81711999999999</v>
      </c>
      <c r="P112" s="56">
        <f t="shared" si="27"/>
        <v>395.81711999999999</v>
      </c>
      <c r="Q112" s="57">
        <f t="shared" si="28"/>
        <v>5541.4396799999995</v>
      </c>
    </row>
    <row r="113" spans="1:17">
      <c r="A113" s="20">
        <v>10</v>
      </c>
      <c r="B113" s="21" t="s">
        <v>75</v>
      </c>
      <c r="C113" s="37">
        <f t="shared" si="16"/>
        <v>49.017599999999995</v>
      </c>
      <c r="E113" s="40">
        <f t="shared" si="29"/>
        <v>39214.079999999994</v>
      </c>
      <c r="F113" s="40">
        <f t="shared" si="17"/>
        <v>19607.039999999997</v>
      </c>
      <c r="G113" s="40">
        <f t="shared" si="18"/>
        <v>19607.039999999997</v>
      </c>
      <c r="H113" s="40">
        <f t="shared" si="19"/>
        <v>19607.039999999997</v>
      </c>
      <c r="I113" s="40">
        <f t="shared" si="20"/>
        <v>19607.039999999997</v>
      </c>
      <c r="J113" s="40">
        <f t="shared" si="21"/>
        <v>19607.039999999997</v>
      </c>
      <c r="K113" s="40">
        <f t="shared" si="22"/>
        <v>19607.039999999997</v>
      </c>
      <c r="L113" s="40">
        <f t="shared" si="23"/>
        <v>19607.039999999997</v>
      </c>
      <c r="M113" s="40">
        <f t="shared" si="24"/>
        <v>19607.039999999997</v>
      </c>
      <c r="N113" s="40">
        <f t="shared" si="25"/>
        <v>19607.039999999997</v>
      </c>
      <c r="O113" s="40">
        <f t="shared" si="26"/>
        <v>19607.039999999997</v>
      </c>
      <c r="P113" s="56">
        <f t="shared" si="27"/>
        <v>19607.039999999997</v>
      </c>
      <c r="Q113" s="57">
        <f t="shared" si="28"/>
        <v>254891.52000000002</v>
      </c>
    </row>
    <row r="114" spans="1:17">
      <c r="A114" s="20">
        <v>11</v>
      </c>
      <c r="B114" s="21" t="s">
        <v>76</v>
      </c>
      <c r="C114" s="37">
        <f t="shared" si="16"/>
        <v>48.251699999999985</v>
      </c>
      <c r="E114" s="40">
        <f t="shared" si="29"/>
        <v>19300.679999999993</v>
      </c>
      <c r="F114" s="40">
        <f t="shared" si="17"/>
        <v>5790.2039999999979</v>
      </c>
      <c r="G114" s="40">
        <f t="shared" si="18"/>
        <v>5790.2039999999979</v>
      </c>
      <c r="H114" s="40">
        <f t="shared" si="19"/>
        <v>3860.1359999999986</v>
      </c>
      <c r="I114" s="40">
        <f t="shared" si="20"/>
        <v>3860.1359999999986</v>
      </c>
      <c r="J114" s="40">
        <f t="shared" si="21"/>
        <v>3860.1359999999986</v>
      </c>
      <c r="K114" s="40">
        <f t="shared" si="22"/>
        <v>3860.1359999999986</v>
      </c>
      <c r="L114" s="40">
        <f t="shared" si="23"/>
        <v>3860.1359999999986</v>
      </c>
      <c r="M114" s="40">
        <f t="shared" si="24"/>
        <v>3860.1359999999986</v>
      </c>
      <c r="N114" s="40">
        <f t="shared" si="25"/>
        <v>3860.1359999999986</v>
      </c>
      <c r="O114" s="40">
        <f t="shared" si="26"/>
        <v>3860.1359999999986</v>
      </c>
      <c r="P114" s="56">
        <f t="shared" si="27"/>
        <v>3860.1359999999986</v>
      </c>
      <c r="Q114" s="57">
        <f t="shared" si="28"/>
        <v>65622.311999999976</v>
      </c>
    </row>
    <row r="115" spans="1:17">
      <c r="A115" s="20">
        <v>12</v>
      </c>
      <c r="B115" s="21" t="s">
        <v>77</v>
      </c>
      <c r="C115" s="37">
        <f t="shared" si="16"/>
        <v>21.062249999999999</v>
      </c>
      <c r="E115" s="40">
        <f t="shared" si="29"/>
        <v>3369.96</v>
      </c>
      <c r="F115" s="40">
        <f t="shared" si="17"/>
        <v>842.49</v>
      </c>
      <c r="G115" s="40">
        <f t="shared" si="18"/>
        <v>842.49</v>
      </c>
      <c r="H115" s="40">
        <f t="shared" si="19"/>
        <v>842.49</v>
      </c>
      <c r="I115" s="40">
        <f t="shared" si="20"/>
        <v>842.49</v>
      </c>
      <c r="J115" s="40">
        <f t="shared" si="21"/>
        <v>842.49</v>
      </c>
      <c r="K115" s="40">
        <f t="shared" si="22"/>
        <v>842.49</v>
      </c>
      <c r="L115" s="40">
        <f t="shared" si="23"/>
        <v>842.49</v>
      </c>
      <c r="M115" s="40">
        <f t="shared" si="24"/>
        <v>842.49</v>
      </c>
      <c r="N115" s="40">
        <f t="shared" si="25"/>
        <v>842.49</v>
      </c>
      <c r="O115" s="40">
        <f t="shared" si="26"/>
        <v>842.49</v>
      </c>
      <c r="P115" s="56">
        <f t="shared" si="27"/>
        <v>842.49</v>
      </c>
      <c r="Q115" s="57">
        <f t="shared" si="28"/>
        <v>12637.349999999999</v>
      </c>
    </row>
    <row r="116" spans="1:17">
      <c r="A116" s="20">
        <v>13</v>
      </c>
      <c r="B116" s="21" t="s">
        <v>78</v>
      </c>
      <c r="C116" s="37">
        <f t="shared" si="16"/>
        <v>13.403249999999996</v>
      </c>
      <c r="E116" s="40">
        <f t="shared" si="29"/>
        <v>53612.999999999985</v>
      </c>
      <c r="F116" s="40">
        <f t="shared" si="17"/>
        <v>53612.999999999985</v>
      </c>
      <c r="G116" s="40">
        <f t="shared" si="18"/>
        <v>53612.999999999985</v>
      </c>
      <c r="H116" s="40">
        <f t="shared" si="19"/>
        <v>53612.999999999985</v>
      </c>
      <c r="I116" s="40">
        <f t="shared" si="20"/>
        <v>53612.999999999985</v>
      </c>
      <c r="J116" s="40">
        <f t="shared" si="21"/>
        <v>53612.999999999985</v>
      </c>
      <c r="K116" s="40">
        <f t="shared" si="22"/>
        <v>53612.999999999985</v>
      </c>
      <c r="L116" s="40">
        <f t="shared" si="23"/>
        <v>53612.999999999985</v>
      </c>
      <c r="M116" s="40">
        <f t="shared" si="24"/>
        <v>53612.999999999985</v>
      </c>
      <c r="N116" s="40">
        <f t="shared" si="25"/>
        <v>53612.999999999985</v>
      </c>
      <c r="O116" s="40">
        <f t="shared" si="26"/>
        <v>53612.999999999985</v>
      </c>
      <c r="P116" s="56">
        <f t="shared" si="27"/>
        <v>53612.999999999985</v>
      </c>
      <c r="Q116" s="57">
        <f t="shared" si="28"/>
        <v>643355.99999999988</v>
      </c>
    </row>
    <row r="117" spans="1:17">
      <c r="A117" s="20">
        <v>14</v>
      </c>
      <c r="B117" s="21" t="s">
        <v>79</v>
      </c>
      <c r="C117" s="37">
        <f t="shared" si="16"/>
        <v>9.1907999999999994</v>
      </c>
      <c r="E117" s="40">
        <f t="shared" si="29"/>
        <v>29410.559999999998</v>
      </c>
      <c r="F117" s="40">
        <f t="shared" si="17"/>
        <v>22057.919999999998</v>
      </c>
      <c r="G117" s="40">
        <f t="shared" si="18"/>
        <v>22057.919999999998</v>
      </c>
      <c r="H117" s="40">
        <f t="shared" si="19"/>
        <v>29410.559999999998</v>
      </c>
      <c r="I117" s="40">
        <f t="shared" si="20"/>
        <v>22057.919999999998</v>
      </c>
      <c r="J117" s="40">
        <f t="shared" si="21"/>
        <v>22057.919999999998</v>
      </c>
      <c r="K117" s="40">
        <f t="shared" si="22"/>
        <v>29410.559999999998</v>
      </c>
      <c r="L117" s="40">
        <f t="shared" si="23"/>
        <v>22057.919999999998</v>
      </c>
      <c r="M117" s="40">
        <f t="shared" si="24"/>
        <v>22057.919999999998</v>
      </c>
      <c r="N117" s="40">
        <f t="shared" si="25"/>
        <v>29410.559999999998</v>
      </c>
      <c r="O117" s="40">
        <f t="shared" si="26"/>
        <v>22057.919999999998</v>
      </c>
      <c r="P117" s="56">
        <f t="shared" si="27"/>
        <v>22057.919999999998</v>
      </c>
      <c r="Q117" s="57">
        <f t="shared" si="28"/>
        <v>294105.59999999992</v>
      </c>
    </row>
    <row r="118" spans="1:17">
      <c r="A118" s="20">
        <v>15</v>
      </c>
      <c r="B118" s="21" t="s">
        <v>83</v>
      </c>
      <c r="C118" s="37">
        <f t="shared" si="16"/>
        <v>27.572399999999998</v>
      </c>
      <c r="E118" s="40">
        <f t="shared" si="29"/>
        <v>11028.96</v>
      </c>
      <c r="F118" s="40">
        <f t="shared" si="17"/>
        <v>2205.7919999999999</v>
      </c>
      <c r="G118" s="40">
        <f t="shared" si="18"/>
        <v>2205.7919999999999</v>
      </c>
      <c r="H118" s="40">
        <f t="shared" si="19"/>
        <v>2205.7919999999999</v>
      </c>
      <c r="I118" s="40">
        <f t="shared" si="20"/>
        <v>2205.7919999999999</v>
      </c>
      <c r="J118" s="40">
        <f t="shared" si="21"/>
        <v>2205.7919999999999</v>
      </c>
      <c r="K118" s="40">
        <f t="shared" si="22"/>
        <v>2205.7919999999999</v>
      </c>
      <c r="L118" s="40">
        <f t="shared" si="23"/>
        <v>2205.7919999999999</v>
      </c>
      <c r="M118" s="40">
        <f t="shared" si="24"/>
        <v>2205.7919999999999</v>
      </c>
      <c r="N118" s="40">
        <f t="shared" si="25"/>
        <v>2205.7919999999999</v>
      </c>
      <c r="O118" s="40">
        <f t="shared" si="26"/>
        <v>2205.7919999999999</v>
      </c>
      <c r="P118" s="56">
        <f t="shared" si="27"/>
        <v>2205.7919999999999</v>
      </c>
      <c r="Q118" s="57">
        <f t="shared" si="28"/>
        <v>35292.672000000006</v>
      </c>
    </row>
    <row r="119" spans="1:17">
      <c r="A119" s="20">
        <v>16</v>
      </c>
      <c r="B119" s="21" t="s">
        <v>82</v>
      </c>
      <c r="C119" s="37">
        <f t="shared" si="16"/>
        <v>27.572399999999998</v>
      </c>
      <c r="E119" s="40">
        <f t="shared" si="29"/>
        <v>11028.96</v>
      </c>
      <c r="F119" s="40">
        <f t="shared" si="17"/>
        <v>2205.7919999999999</v>
      </c>
      <c r="G119" s="40">
        <f t="shared" si="18"/>
        <v>2205.7919999999999</v>
      </c>
      <c r="H119" s="40">
        <f t="shared" si="19"/>
        <v>2205.7919999999999</v>
      </c>
      <c r="I119" s="40">
        <f t="shared" si="20"/>
        <v>2205.7919999999999</v>
      </c>
      <c r="J119" s="40">
        <f t="shared" si="21"/>
        <v>2205.7919999999999</v>
      </c>
      <c r="K119" s="40">
        <f t="shared" si="22"/>
        <v>2205.7919999999999</v>
      </c>
      <c r="L119" s="40">
        <f t="shared" si="23"/>
        <v>2205.7919999999999</v>
      </c>
      <c r="M119" s="40">
        <f t="shared" si="24"/>
        <v>2205.7919999999999</v>
      </c>
      <c r="N119" s="40">
        <f t="shared" si="25"/>
        <v>2205.7919999999999</v>
      </c>
      <c r="O119" s="40">
        <f t="shared" si="26"/>
        <v>2205.7919999999999</v>
      </c>
      <c r="P119" s="56">
        <f t="shared" si="27"/>
        <v>2205.7919999999999</v>
      </c>
      <c r="Q119" s="57">
        <f t="shared" si="28"/>
        <v>35292.672000000006</v>
      </c>
    </row>
    <row r="120" spans="1:17">
      <c r="A120" s="20">
        <v>17</v>
      </c>
      <c r="B120" s="21" t="s">
        <v>80</v>
      </c>
      <c r="C120" s="37">
        <f t="shared" si="16"/>
        <v>32.1678</v>
      </c>
      <c r="E120" s="40">
        <f t="shared" si="29"/>
        <v>12867.119999999999</v>
      </c>
      <c r="F120" s="40">
        <f t="shared" si="17"/>
        <v>2573.424</v>
      </c>
      <c r="G120" s="40">
        <f t="shared" si="18"/>
        <v>2573.424</v>
      </c>
      <c r="H120" s="40">
        <f t="shared" si="19"/>
        <v>3216.7799999999997</v>
      </c>
      <c r="I120" s="40">
        <f t="shared" si="20"/>
        <v>2573.424</v>
      </c>
      <c r="J120" s="40">
        <f t="shared" si="21"/>
        <v>2573.424</v>
      </c>
      <c r="K120" s="40">
        <f t="shared" si="22"/>
        <v>2573.424</v>
      </c>
      <c r="L120" s="40">
        <f t="shared" si="23"/>
        <v>2573.424</v>
      </c>
      <c r="M120" s="40">
        <f t="shared" si="24"/>
        <v>2573.424</v>
      </c>
      <c r="N120" s="40">
        <f t="shared" si="25"/>
        <v>2573.424</v>
      </c>
      <c r="O120" s="40">
        <f t="shared" si="26"/>
        <v>2573.424</v>
      </c>
      <c r="P120" s="56">
        <f t="shared" si="27"/>
        <v>2573.424</v>
      </c>
      <c r="Q120" s="57">
        <f t="shared" si="28"/>
        <v>41818.139999999992</v>
      </c>
    </row>
    <row r="121" spans="1:17">
      <c r="A121" s="20">
        <v>18</v>
      </c>
      <c r="B121" s="21" t="s">
        <v>81</v>
      </c>
      <c r="C121" s="37">
        <f t="shared" si="16"/>
        <v>36.763199999999998</v>
      </c>
      <c r="E121" s="40">
        <f t="shared" si="29"/>
        <v>5882.1119999999992</v>
      </c>
      <c r="F121" s="40">
        <f t="shared" si="17"/>
        <v>2941.0559999999996</v>
      </c>
      <c r="G121" s="40">
        <f t="shared" si="18"/>
        <v>2941.0559999999996</v>
      </c>
      <c r="H121" s="40">
        <f t="shared" si="19"/>
        <v>1470.5279999999998</v>
      </c>
      <c r="I121" s="40">
        <f t="shared" si="20"/>
        <v>1470.5279999999998</v>
      </c>
      <c r="J121" s="40">
        <f t="shared" si="21"/>
        <v>1470.5279999999998</v>
      </c>
      <c r="K121" s="40">
        <f t="shared" si="22"/>
        <v>1470.5279999999998</v>
      </c>
      <c r="L121" s="40">
        <f t="shared" si="23"/>
        <v>1470.5279999999998</v>
      </c>
      <c r="M121" s="40">
        <f t="shared" si="24"/>
        <v>1470.5279999999998</v>
      </c>
      <c r="N121" s="40">
        <f t="shared" si="25"/>
        <v>1470.5279999999998</v>
      </c>
      <c r="O121" s="40">
        <f t="shared" si="26"/>
        <v>1470.5279999999998</v>
      </c>
      <c r="P121" s="56">
        <f t="shared" si="27"/>
        <v>1470.5279999999998</v>
      </c>
      <c r="Q121" s="57">
        <f t="shared" si="28"/>
        <v>24998.975999999991</v>
      </c>
    </row>
    <row r="122" spans="1:17">
      <c r="A122" s="20">
        <v>19</v>
      </c>
      <c r="B122" s="21" t="s">
        <v>84</v>
      </c>
      <c r="C122" s="37">
        <f t="shared" si="16"/>
        <v>45.954000000000001</v>
      </c>
      <c r="E122" s="40">
        <f t="shared" si="29"/>
        <v>7352.64</v>
      </c>
      <c r="F122" s="40">
        <f t="shared" si="17"/>
        <v>3676.32</v>
      </c>
      <c r="G122" s="40">
        <f t="shared" si="18"/>
        <v>3676.32</v>
      </c>
      <c r="H122" s="40">
        <f t="shared" si="19"/>
        <v>1838.16</v>
      </c>
      <c r="I122" s="40">
        <f t="shared" si="20"/>
        <v>1838.16</v>
      </c>
      <c r="J122" s="40">
        <f t="shared" si="21"/>
        <v>1838.16</v>
      </c>
      <c r="K122" s="40">
        <f t="shared" si="22"/>
        <v>1838.16</v>
      </c>
      <c r="L122" s="40">
        <f t="shared" si="23"/>
        <v>1838.16</v>
      </c>
      <c r="M122" s="40">
        <f t="shared" si="24"/>
        <v>1838.16</v>
      </c>
      <c r="N122" s="40">
        <f t="shared" si="25"/>
        <v>1838.16</v>
      </c>
      <c r="O122" s="40">
        <f t="shared" si="26"/>
        <v>1838.16</v>
      </c>
      <c r="P122" s="56">
        <f t="shared" si="27"/>
        <v>1838.16</v>
      </c>
      <c r="Q122" s="57">
        <f t="shared" si="28"/>
        <v>31248.720000000001</v>
      </c>
    </row>
    <row r="123" spans="1:17">
      <c r="A123" s="20">
        <v>20</v>
      </c>
      <c r="B123" s="21" t="s">
        <v>85</v>
      </c>
      <c r="C123" s="37">
        <f t="shared" si="16"/>
        <v>20.679299999999998</v>
      </c>
      <c r="E123" s="40">
        <f t="shared" si="29"/>
        <v>16543.439999999999</v>
      </c>
      <c r="F123" s="40">
        <f t="shared" si="17"/>
        <v>1323.4751999999999</v>
      </c>
      <c r="G123" s="40">
        <f t="shared" si="18"/>
        <v>1323.4751999999999</v>
      </c>
      <c r="H123" s="40">
        <f t="shared" si="19"/>
        <v>1323.4751999999999</v>
      </c>
      <c r="I123" s="40">
        <f t="shared" si="20"/>
        <v>1323.4751999999999</v>
      </c>
      <c r="J123" s="40">
        <f t="shared" si="21"/>
        <v>1323.4751999999999</v>
      </c>
      <c r="K123" s="40">
        <f t="shared" si="22"/>
        <v>1323.4751999999999</v>
      </c>
      <c r="L123" s="40">
        <f t="shared" si="23"/>
        <v>1323.4751999999999</v>
      </c>
      <c r="M123" s="40">
        <f t="shared" si="24"/>
        <v>1323.4751999999999</v>
      </c>
      <c r="N123" s="40">
        <f t="shared" si="25"/>
        <v>1323.4751999999999</v>
      </c>
      <c r="O123" s="40">
        <f t="shared" si="26"/>
        <v>1323.4751999999999</v>
      </c>
      <c r="P123" s="56">
        <f t="shared" si="27"/>
        <v>1323.4751999999999</v>
      </c>
      <c r="Q123" s="57">
        <f t="shared" si="28"/>
        <v>31101.667200000007</v>
      </c>
    </row>
    <row r="125" spans="1:17">
      <c r="B125" s="44" t="s">
        <v>267</v>
      </c>
      <c r="C125" s="20"/>
      <c r="E125" s="43">
        <f>SUM(E104:E124)</f>
        <v>235168.67591999998</v>
      </c>
      <c r="F125" s="43">
        <f t="shared" ref="F125" si="30">SUM(F104:F124)</f>
        <v>129076.82063999998</v>
      </c>
      <c r="G125" s="43">
        <f t="shared" ref="G125" si="31">SUM(G104:G124)</f>
        <v>126656.57663999998</v>
      </c>
      <c r="H125" s="43">
        <f t="shared" ref="H125" si="32">SUM(H104:H124)</f>
        <v>129314.86236</v>
      </c>
      <c r="I125" s="43">
        <f t="shared" ref="I125" si="33">SUM(I104:I124)</f>
        <v>121318.86636</v>
      </c>
      <c r="J125" s="43">
        <f t="shared" ref="J125" si="34">SUM(J104:J124)</f>
        <v>121318.86636</v>
      </c>
      <c r="K125" s="43">
        <f t="shared" ref="K125" si="35">SUM(K104:K124)</f>
        <v>128671.50636</v>
      </c>
      <c r="L125" s="43">
        <f t="shared" ref="L125" si="36">SUM(L104:L124)</f>
        <v>121318.86636</v>
      </c>
      <c r="M125" s="43">
        <f t="shared" ref="M125" si="37">SUM(M104:M124)</f>
        <v>121318.86636</v>
      </c>
      <c r="N125" s="43">
        <f t="shared" ref="N125" si="38">SUM(N104:N124)</f>
        <v>128671.50636</v>
      </c>
      <c r="O125" s="43">
        <f t="shared" ref="O125" si="39">SUM(O104:O124)</f>
        <v>121318.86636</v>
      </c>
      <c r="P125" s="43">
        <f t="shared" ref="P125" si="40">SUM(P104:P124)</f>
        <v>121318.86636</v>
      </c>
    </row>
    <row r="127" spans="1:17">
      <c r="B127" s="45" t="s">
        <v>262</v>
      </c>
      <c r="G127" s="42">
        <f>E125+F125+G125</f>
        <v>490902.07319999993</v>
      </c>
    </row>
    <row r="128" spans="1:17">
      <c r="B128" s="45" t="s">
        <v>263</v>
      </c>
      <c r="J128" s="42">
        <f>H125+I125+J125</f>
        <v>371952.59508</v>
      </c>
    </row>
    <row r="129" spans="2:16">
      <c r="B129" s="45" t="s">
        <v>264</v>
      </c>
      <c r="M129" s="42">
        <f>K125+L125+M125</f>
        <v>371309.23907999997</v>
      </c>
    </row>
    <row r="130" spans="2:16">
      <c r="B130" s="45" t="s">
        <v>265</v>
      </c>
      <c r="P130" s="42">
        <f>N125+O125+P125</f>
        <v>371309.23907999997</v>
      </c>
    </row>
    <row r="132" spans="2:16">
      <c r="B132" s="45" t="s">
        <v>266</v>
      </c>
      <c r="C132" s="42">
        <f>G127+J128+M129+P130</f>
        <v>1605473.1464399998</v>
      </c>
    </row>
    <row r="149" spans="1:17" ht="12" thickBot="1"/>
    <row r="150" spans="1:17" ht="12" thickBot="1">
      <c r="E150" s="283" t="s">
        <v>110</v>
      </c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5"/>
    </row>
    <row r="151" spans="1:17">
      <c r="B151" s="59" t="s">
        <v>109</v>
      </c>
      <c r="C151" s="60">
        <v>0</v>
      </c>
      <c r="E151" s="286" t="s">
        <v>38</v>
      </c>
      <c r="F151" s="286"/>
      <c r="G151" s="286"/>
      <c r="H151" s="287" t="s">
        <v>39</v>
      </c>
      <c r="I151" s="287"/>
      <c r="J151" s="287"/>
      <c r="K151" s="287" t="s">
        <v>40</v>
      </c>
      <c r="L151" s="287"/>
      <c r="M151" s="287"/>
      <c r="N151" s="287" t="s">
        <v>41</v>
      </c>
      <c r="O151" s="287"/>
      <c r="P151" s="287"/>
    </row>
    <row r="152" spans="1:17">
      <c r="E152" s="39">
        <v>41821</v>
      </c>
      <c r="F152" s="39">
        <v>41852</v>
      </c>
      <c r="G152" s="39">
        <v>41883</v>
      </c>
      <c r="H152" s="39">
        <v>41913</v>
      </c>
      <c r="I152" s="39">
        <v>41944</v>
      </c>
      <c r="J152" s="39">
        <v>41974</v>
      </c>
      <c r="K152" s="39">
        <v>42005</v>
      </c>
      <c r="L152" s="39">
        <v>42036</v>
      </c>
      <c r="M152" s="39">
        <v>42064</v>
      </c>
      <c r="N152" s="39">
        <v>42095</v>
      </c>
      <c r="O152" s="39">
        <v>42125</v>
      </c>
      <c r="P152" s="39">
        <v>42156</v>
      </c>
    </row>
    <row r="153" spans="1:17">
      <c r="B153" s="31" t="s">
        <v>103</v>
      </c>
      <c r="C153" s="32" t="s">
        <v>104</v>
      </c>
      <c r="D153" s="35"/>
      <c r="Q153" s="41" t="s">
        <v>106</v>
      </c>
    </row>
    <row r="154" spans="1:17">
      <c r="A154" s="20">
        <v>1</v>
      </c>
      <c r="B154" s="21" t="s">
        <v>66</v>
      </c>
      <c r="C154" s="33" t="s">
        <v>87</v>
      </c>
      <c r="D154" s="34"/>
      <c r="E154" s="20">
        <f>E80-E80*C151/100</f>
        <v>40</v>
      </c>
      <c r="F154" s="20">
        <f>F80-F80*C151/100</f>
        <v>16</v>
      </c>
      <c r="G154" s="20">
        <f>G80-G80*C151/100</f>
        <v>16</v>
      </c>
      <c r="H154" s="20">
        <f>H80-H80*C151/100</f>
        <v>16</v>
      </c>
      <c r="I154" s="20">
        <f>I80-I80*C151/100</f>
        <v>16</v>
      </c>
      <c r="J154" s="20">
        <f>J80-J80*C151/100</f>
        <v>16</v>
      </c>
      <c r="K154" s="20">
        <f>K80-K80*C151/100</f>
        <v>16</v>
      </c>
      <c r="L154" s="20">
        <f>L80-L80*C151/100</f>
        <v>16</v>
      </c>
      <c r="M154" s="20">
        <f>M80-M80*C151/100</f>
        <v>16</v>
      </c>
      <c r="N154" s="20">
        <f>N80-N80*C151/100</f>
        <v>16</v>
      </c>
      <c r="O154" s="20">
        <f>O80-O80*C151/100</f>
        <v>16</v>
      </c>
      <c r="P154" s="20">
        <f>P80-P80*C151/100</f>
        <v>16</v>
      </c>
      <c r="Q154" s="55">
        <f>SUM(E154:P154)</f>
        <v>216</v>
      </c>
    </row>
    <row r="155" spans="1:17">
      <c r="A155" s="20">
        <v>2</v>
      </c>
      <c r="B155" s="21" t="s">
        <v>67</v>
      </c>
      <c r="C155" s="33" t="s">
        <v>87</v>
      </c>
      <c r="D155" s="34"/>
      <c r="E155" s="20">
        <f>E81-E81*C151/100</f>
        <v>80</v>
      </c>
      <c r="F155" s="20">
        <f>F81-F81*C151/100</f>
        <v>40</v>
      </c>
      <c r="G155" s="20">
        <f>G81-G81*C151/100</f>
        <v>24</v>
      </c>
      <c r="H155" s="20">
        <f>H81-H81*C151/100</f>
        <v>24</v>
      </c>
      <c r="I155" s="20">
        <f>I81-I81*C151/100</f>
        <v>24</v>
      </c>
      <c r="J155" s="20">
        <f>J81-J81*C151/100</f>
        <v>24</v>
      </c>
      <c r="K155" s="20">
        <f>K81-K81*C151/100</f>
        <v>24</v>
      </c>
      <c r="L155" s="20">
        <f>L81-L81*C151/100</f>
        <v>24</v>
      </c>
      <c r="M155" s="20">
        <f>M81-M81*C151/100</f>
        <v>24</v>
      </c>
      <c r="N155" s="20">
        <f>N81-N81*C151/100</f>
        <v>24</v>
      </c>
      <c r="O155" s="20">
        <f>O81-O81*C151/100</f>
        <v>24</v>
      </c>
      <c r="P155" s="20">
        <f>P81-P81*C151/100</f>
        <v>24</v>
      </c>
      <c r="Q155" s="55">
        <f t="shared" ref="Q155:Q173" si="41">SUM(E155:P155)</f>
        <v>360</v>
      </c>
    </row>
    <row r="156" spans="1:17">
      <c r="A156" s="20">
        <v>3</v>
      </c>
      <c r="B156" s="21" t="s">
        <v>69</v>
      </c>
      <c r="C156" s="33" t="s">
        <v>87</v>
      </c>
      <c r="D156" s="34"/>
      <c r="E156" s="20">
        <f>E82-E82*C151/100</f>
        <v>16</v>
      </c>
      <c r="F156" s="20">
        <f>F82-F82*C151/100</f>
        <v>12</v>
      </c>
      <c r="G156" s="20">
        <f>G82-G82*C151/100</f>
        <v>12</v>
      </c>
      <c r="H156" s="20">
        <f>H82-H82*C151/100</f>
        <v>12</v>
      </c>
      <c r="I156" s="20">
        <f>I82-I82*C151/100</f>
        <v>12</v>
      </c>
      <c r="J156" s="20">
        <f>J82-J82*C151/100</f>
        <v>12</v>
      </c>
      <c r="K156" s="20">
        <f>K82-K82*C151/100</f>
        <v>12</v>
      </c>
      <c r="L156" s="20">
        <f>L82-L82*C151/100</f>
        <v>12</v>
      </c>
      <c r="M156" s="20">
        <f>M82-M82*C151/100</f>
        <v>12</v>
      </c>
      <c r="N156" s="20">
        <f>N82-N82*C151/100</f>
        <v>12</v>
      </c>
      <c r="O156" s="20">
        <f>O82-O82*C151/100</f>
        <v>12</v>
      </c>
      <c r="P156" s="20">
        <f>P82-P82*C151/100</f>
        <v>12</v>
      </c>
      <c r="Q156" s="55">
        <f t="shared" si="41"/>
        <v>148</v>
      </c>
    </row>
    <row r="157" spans="1:17">
      <c r="A157" s="20">
        <v>4</v>
      </c>
      <c r="B157" s="21" t="s">
        <v>68</v>
      </c>
      <c r="C157" s="33" t="s">
        <v>87</v>
      </c>
      <c r="D157" s="34"/>
      <c r="E157" s="20">
        <f>E83-E83*C151/100</f>
        <v>16</v>
      </c>
      <c r="F157" s="20">
        <f>F83-F83*C151/100</f>
        <v>8</v>
      </c>
      <c r="G157" s="20">
        <f>G83-G83*C151/100</f>
        <v>8</v>
      </c>
      <c r="H157" s="20">
        <f>H83-H83*C151/100</f>
        <v>8</v>
      </c>
      <c r="I157" s="20">
        <f>I83-I83*C151/100</f>
        <v>8</v>
      </c>
      <c r="J157" s="20">
        <f>J83-J83*C151/100</f>
        <v>8</v>
      </c>
      <c r="K157" s="20">
        <f>K83-K83*C151/100</f>
        <v>8</v>
      </c>
      <c r="L157" s="20">
        <f>L83-L83*C151/100</f>
        <v>8</v>
      </c>
      <c r="M157" s="20">
        <f>M83-M83*C151/100</f>
        <v>8</v>
      </c>
      <c r="N157" s="20">
        <f>N83-N83*C151/100</f>
        <v>8</v>
      </c>
      <c r="O157" s="20">
        <f>O83-O83*C151/100</f>
        <v>8</v>
      </c>
      <c r="P157" s="20">
        <f>P83-P83*C151/100</f>
        <v>8</v>
      </c>
      <c r="Q157" s="55">
        <f t="shared" si="41"/>
        <v>104</v>
      </c>
    </row>
    <row r="158" spans="1:17">
      <c r="A158" s="20">
        <v>5</v>
      </c>
      <c r="B158" s="21" t="s">
        <v>70</v>
      </c>
      <c r="C158" s="33" t="s">
        <v>87</v>
      </c>
      <c r="D158" s="34"/>
      <c r="E158" s="20">
        <f>E84-E84*C151/100</f>
        <v>40</v>
      </c>
      <c r="F158" s="20">
        <f>F84-F84*C151/100</f>
        <v>24</v>
      </c>
      <c r="G158" s="20">
        <f>G84-G84*C151/100</f>
        <v>24</v>
      </c>
      <c r="H158" s="20">
        <f>H84-H84*C151/100</f>
        <v>24</v>
      </c>
      <c r="I158" s="20">
        <f>I84-I84*C151/100</f>
        <v>24</v>
      </c>
      <c r="J158" s="20">
        <f>J84-J84*C151/100</f>
        <v>24</v>
      </c>
      <c r="K158" s="20">
        <f>K84-K84*C151/100</f>
        <v>24</v>
      </c>
      <c r="L158" s="20">
        <f>L84-L84*C151/100</f>
        <v>24</v>
      </c>
      <c r="M158" s="20">
        <f>M84-M84*C151/100</f>
        <v>24</v>
      </c>
      <c r="N158" s="20">
        <f>N84-N84*C151/100</f>
        <v>24</v>
      </c>
      <c r="O158" s="20">
        <f>O84-O84*C151/100</f>
        <v>24</v>
      </c>
      <c r="P158" s="20">
        <f>P84-P84*C151/100</f>
        <v>24</v>
      </c>
      <c r="Q158" s="55">
        <f t="shared" si="41"/>
        <v>304</v>
      </c>
    </row>
    <row r="159" spans="1:17">
      <c r="A159" s="20">
        <v>6</v>
      </c>
      <c r="B159" s="21" t="s">
        <v>73</v>
      </c>
      <c r="C159" s="33" t="s">
        <v>87</v>
      </c>
      <c r="D159" s="34"/>
      <c r="E159" s="20">
        <f>E85-E85*C151/100</f>
        <v>400</v>
      </c>
      <c r="F159" s="20">
        <f>F85-F85*C151/100</f>
        <v>80</v>
      </c>
      <c r="G159" s="20">
        <f>G85-G85*C151/100</f>
        <v>80</v>
      </c>
      <c r="H159" s="20">
        <f>H85-H85*C151/100</f>
        <v>80</v>
      </c>
      <c r="I159" s="20">
        <f>I85-I85*C151/100</f>
        <v>80</v>
      </c>
      <c r="J159" s="20">
        <f>J85-J85*C151/100</f>
        <v>80</v>
      </c>
      <c r="K159" s="20">
        <f>K85-K85*C151/100</f>
        <v>80</v>
      </c>
      <c r="L159" s="20">
        <f>L85-L85*C151/100</f>
        <v>80</v>
      </c>
      <c r="M159" s="20">
        <f>M85-M85*C151/100</f>
        <v>80</v>
      </c>
      <c r="N159" s="20">
        <f>N85-N85*C151/100</f>
        <v>80</v>
      </c>
      <c r="O159" s="20">
        <f>O85-O85*C151/100</f>
        <v>80</v>
      </c>
      <c r="P159" s="20">
        <f>P85-P85*C151/100</f>
        <v>80</v>
      </c>
      <c r="Q159" s="55">
        <f t="shared" si="41"/>
        <v>1280</v>
      </c>
    </row>
    <row r="160" spans="1:17">
      <c r="A160" s="20">
        <v>7</v>
      </c>
      <c r="B160" s="21" t="s">
        <v>72</v>
      </c>
      <c r="C160" s="33" t="s">
        <v>87</v>
      </c>
      <c r="D160" s="34"/>
      <c r="E160" s="20">
        <f>E86-E86*C151/100</f>
        <v>40</v>
      </c>
      <c r="F160" s="20">
        <f>F86-F86*C151/100</f>
        <v>16</v>
      </c>
      <c r="G160" s="20">
        <f>G86-G86*C151/100</f>
        <v>16</v>
      </c>
      <c r="H160" s="20">
        <f>H86-H86*C151/100</f>
        <v>16</v>
      </c>
      <c r="I160" s="20">
        <f>I86-I86*C151/100</f>
        <v>16</v>
      </c>
      <c r="J160" s="20">
        <f>J86-J86*C151/100</f>
        <v>16</v>
      </c>
      <c r="K160" s="20">
        <f>K86-K86*C151/100</f>
        <v>16</v>
      </c>
      <c r="L160" s="20">
        <f>L86-L86*C151/100</f>
        <v>16</v>
      </c>
      <c r="M160" s="20">
        <f>M86-M86*C151/100</f>
        <v>16</v>
      </c>
      <c r="N160" s="20">
        <f>N86-N86*C151/100</f>
        <v>16</v>
      </c>
      <c r="O160" s="20">
        <f>O86-O86*C151/100</f>
        <v>16</v>
      </c>
      <c r="P160" s="20">
        <f>P86-P86*C151/100</f>
        <v>16</v>
      </c>
      <c r="Q160" s="55">
        <f t="shared" si="41"/>
        <v>216</v>
      </c>
    </row>
    <row r="161" spans="1:17">
      <c r="A161" s="20">
        <v>8</v>
      </c>
      <c r="B161" s="21" t="s">
        <v>71</v>
      </c>
      <c r="C161" s="33" t="s">
        <v>87</v>
      </c>
      <c r="D161" s="34"/>
      <c r="E161" s="20">
        <f>E87-E87*C151/100</f>
        <v>4</v>
      </c>
      <c r="F161" s="20">
        <f>F87-F87*C151/100</f>
        <v>2.4</v>
      </c>
      <c r="G161" s="20">
        <f>G87-G87*C151/100</f>
        <v>2.4</v>
      </c>
      <c r="H161" s="20">
        <f>H87-H87*C151/100</f>
        <v>2.4</v>
      </c>
      <c r="I161" s="20">
        <f>I87-I87*C151/100</f>
        <v>2.4</v>
      </c>
      <c r="J161" s="20">
        <f>J87-J87*C151/100</f>
        <v>2.4</v>
      </c>
      <c r="K161" s="20">
        <f>K87-K87*C151/100</f>
        <v>2.4</v>
      </c>
      <c r="L161" s="20">
        <f>L87-L87*C151/100</f>
        <v>2.4</v>
      </c>
      <c r="M161" s="20">
        <f>M87-M87*C151/100</f>
        <v>2.4</v>
      </c>
      <c r="N161" s="20">
        <f>N87-N87*C151/100</f>
        <v>2.4</v>
      </c>
      <c r="O161" s="20">
        <f>O87-O87*C151/100</f>
        <v>2.4</v>
      </c>
      <c r="P161" s="20">
        <f>P87-P87*C151/100</f>
        <v>2.4</v>
      </c>
      <c r="Q161" s="55">
        <f t="shared" si="41"/>
        <v>30.399999999999991</v>
      </c>
    </row>
    <row r="162" spans="1:17">
      <c r="A162" s="20">
        <v>9</v>
      </c>
      <c r="B162" s="21" t="s">
        <v>74</v>
      </c>
      <c r="C162" s="33" t="s">
        <v>87</v>
      </c>
      <c r="D162" s="34"/>
      <c r="E162" s="20">
        <f>E88-E88*C151/100</f>
        <v>40</v>
      </c>
      <c r="F162" s="20">
        <f>F88-F88*C151/100</f>
        <v>20</v>
      </c>
      <c r="G162" s="20">
        <f>G88-G88*C151/100</f>
        <v>20</v>
      </c>
      <c r="H162" s="20">
        <f>H88-H88*C151/100</f>
        <v>16</v>
      </c>
      <c r="I162" s="20">
        <f>I88-I88*C151/100</f>
        <v>16</v>
      </c>
      <c r="J162" s="20">
        <f>J88-J88*C151/100</f>
        <v>16</v>
      </c>
      <c r="K162" s="20">
        <f>K88-K88*C151/100</f>
        <v>16</v>
      </c>
      <c r="L162" s="20">
        <f>L88-L88*C151/100</f>
        <v>16</v>
      </c>
      <c r="M162" s="20">
        <f>M88-M88*C151/100</f>
        <v>16</v>
      </c>
      <c r="N162" s="20">
        <f>N88-N88*C151/100</f>
        <v>16</v>
      </c>
      <c r="O162" s="20">
        <f>O88-O88*C151/100</f>
        <v>16</v>
      </c>
      <c r="P162" s="20">
        <f>P88-P88*C151/100</f>
        <v>16</v>
      </c>
      <c r="Q162" s="55">
        <f t="shared" si="41"/>
        <v>224</v>
      </c>
    </row>
    <row r="163" spans="1:17">
      <c r="A163" s="20">
        <v>10</v>
      </c>
      <c r="B163" s="21" t="s">
        <v>75</v>
      </c>
      <c r="C163" s="33" t="s">
        <v>94</v>
      </c>
      <c r="D163" s="34"/>
      <c r="E163" s="20">
        <f>E89-E89*C151/100</f>
        <v>800</v>
      </c>
      <c r="F163" s="20">
        <f>F89-F89*C151/100</f>
        <v>400</v>
      </c>
      <c r="G163" s="20">
        <f>G89-G89*C151/100</f>
        <v>400</v>
      </c>
      <c r="H163" s="20">
        <f>H89-H89*C151/100</f>
        <v>400</v>
      </c>
      <c r="I163" s="20">
        <f>I89-I89*C151/100</f>
        <v>400</v>
      </c>
      <c r="J163" s="20">
        <f>J89-J89*C151/100</f>
        <v>400</v>
      </c>
      <c r="K163" s="20">
        <f>K89-K89*C151/100</f>
        <v>400</v>
      </c>
      <c r="L163" s="20">
        <f>L89-L89*C151/100</f>
        <v>400</v>
      </c>
      <c r="M163" s="20">
        <f>M89-M89*C151/100</f>
        <v>400</v>
      </c>
      <c r="N163" s="20">
        <f>N89-N89*C151/100</f>
        <v>400</v>
      </c>
      <c r="O163" s="20">
        <f>O89-O89*C151/100</f>
        <v>400</v>
      </c>
      <c r="P163" s="20">
        <f>P89-P89*C151/100</f>
        <v>400</v>
      </c>
      <c r="Q163" s="55">
        <f t="shared" si="41"/>
        <v>5200</v>
      </c>
    </row>
    <row r="164" spans="1:17">
      <c r="A164" s="20">
        <v>11</v>
      </c>
      <c r="B164" s="21" t="s">
        <v>76</v>
      </c>
      <c r="C164" s="33" t="s">
        <v>91</v>
      </c>
      <c r="D164" s="34"/>
      <c r="E164" s="20">
        <f>E90-E90*C151/100</f>
        <v>400</v>
      </c>
      <c r="F164" s="20">
        <f>F90-F90*C151/100</f>
        <v>120</v>
      </c>
      <c r="G164" s="20">
        <f>G90-G90*C151/100</f>
        <v>120</v>
      </c>
      <c r="H164" s="20">
        <f>H90-H90*C151/100</f>
        <v>80</v>
      </c>
      <c r="I164" s="20">
        <f>I90-I90*C151/100</f>
        <v>80</v>
      </c>
      <c r="J164" s="20">
        <f>J90-J90*C151/100</f>
        <v>80</v>
      </c>
      <c r="K164" s="20">
        <f>K90-K90*C151/100</f>
        <v>80</v>
      </c>
      <c r="L164" s="20">
        <f>L90-L90*C151/100</f>
        <v>80</v>
      </c>
      <c r="M164" s="20">
        <f>M90-M90*C151/100</f>
        <v>80</v>
      </c>
      <c r="N164" s="20">
        <f>N90-N90*C151/100</f>
        <v>80</v>
      </c>
      <c r="O164" s="20">
        <f>O90-O90*C151/100</f>
        <v>80</v>
      </c>
      <c r="P164" s="20">
        <f>P90-P90*C151/100</f>
        <v>80</v>
      </c>
      <c r="Q164" s="55">
        <f t="shared" si="41"/>
        <v>1360</v>
      </c>
    </row>
    <row r="165" spans="1:17">
      <c r="A165" s="20">
        <v>12</v>
      </c>
      <c r="B165" s="21" t="s">
        <v>77</v>
      </c>
      <c r="C165" s="33" t="s">
        <v>88</v>
      </c>
      <c r="D165" s="34"/>
      <c r="E165" s="20">
        <f>E91-E91*C151/100</f>
        <v>160</v>
      </c>
      <c r="F165" s="20">
        <f>F91-F91*C151/100</f>
        <v>40</v>
      </c>
      <c r="G165" s="20">
        <f>G91-G91*C151/100</f>
        <v>40</v>
      </c>
      <c r="H165" s="20">
        <f>H91-H91*C151/100</f>
        <v>40</v>
      </c>
      <c r="I165" s="20">
        <f>I91-I91*C151/100</f>
        <v>40</v>
      </c>
      <c r="J165" s="20">
        <f>J91-J91*C151/100</f>
        <v>40</v>
      </c>
      <c r="K165" s="20">
        <f>K91-K91*C151/100</f>
        <v>40</v>
      </c>
      <c r="L165" s="20">
        <f>L91-L91*C151/100</f>
        <v>40</v>
      </c>
      <c r="M165" s="20">
        <f>M91-M91*C151/100</f>
        <v>40</v>
      </c>
      <c r="N165" s="20">
        <f>N91-N91*C151/100</f>
        <v>40</v>
      </c>
      <c r="O165" s="20">
        <f>O91-O91*C151/100</f>
        <v>40</v>
      </c>
      <c r="P165" s="20">
        <f>P91-P91*C151/100</f>
        <v>40</v>
      </c>
      <c r="Q165" s="55">
        <f t="shared" si="41"/>
        <v>600</v>
      </c>
    </row>
    <row r="166" spans="1:17">
      <c r="A166" s="20">
        <v>13</v>
      </c>
      <c r="B166" s="21" t="s">
        <v>78</v>
      </c>
      <c r="C166" s="33" t="s">
        <v>92</v>
      </c>
      <c r="D166" s="34"/>
      <c r="E166" s="20">
        <f>E92-E92*C151/100</f>
        <v>4000</v>
      </c>
      <c r="F166" s="20">
        <f>F92-F92*C151/100</f>
        <v>4000</v>
      </c>
      <c r="G166" s="20">
        <f>G92-G92*C151/100</f>
        <v>4000</v>
      </c>
      <c r="H166" s="20">
        <f>H92-H92*C151/100</f>
        <v>4000</v>
      </c>
      <c r="I166" s="20">
        <f>I92-I92*C151/100</f>
        <v>4000</v>
      </c>
      <c r="J166" s="20">
        <f>J92-J92*C151/100</f>
        <v>4000</v>
      </c>
      <c r="K166" s="20">
        <f>K92-K92*C151/100</f>
        <v>4000</v>
      </c>
      <c r="L166" s="20">
        <f>L92-L92*C151/100</f>
        <v>4000</v>
      </c>
      <c r="M166" s="20">
        <f>M92-M92*C151/100</f>
        <v>4000</v>
      </c>
      <c r="N166" s="20">
        <f>N92-N92*C151/100</f>
        <v>4000</v>
      </c>
      <c r="O166" s="20">
        <f>O92-O92*C151/100</f>
        <v>4000</v>
      </c>
      <c r="P166" s="20">
        <f>P92-P92*C151/100</f>
        <v>4000</v>
      </c>
      <c r="Q166" s="55">
        <f t="shared" si="41"/>
        <v>48000</v>
      </c>
    </row>
    <row r="167" spans="1:17">
      <c r="A167" s="20">
        <v>14</v>
      </c>
      <c r="B167" s="21" t="s">
        <v>79</v>
      </c>
      <c r="C167" s="33" t="s">
        <v>93</v>
      </c>
      <c r="D167" s="34"/>
      <c r="E167" s="20">
        <f>E93-E93*C151/100</f>
        <v>3200</v>
      </c>
      <c r="F167" s="20">
        <f>F93-F93*C151/100</f>
        <v>2400</v>
      </c>
      <c r="G167" s="20">
        <f>G93-G93*C151/100</f>
        <v>2400</v>
      </c>
      <c r="H167" s="20">
        <f>H93-H93*C151/100</f>
        <v>3200</v>
      </c>
      <c r="I167" s="20">
        <f>I93-I93*C151/100</f>
        <v>2400</v>
      </c>
      <c r="J167" s="20">
        <f>J93-J93*C151/100</f>
        <v>2400</v>
      </c>
      <c r="K167" s="20">
        <f>K93-K93*C151/100</f>
        <v>3200</v>
      </c>
      <c r="L167" s="20">
        <f>L93-L93*C151/100</f>
        <v>2400</v>
      </c>
      <c r="M167" s="20">
        <f>M93-M93*C151/100</f>
        <v>2400</v>
      </c>
      <c r="N167" s="20">
        <f>N93-N93*C151/100</f>
        <v>3200</v>
      </c>
      <c r="O167" s="20">
        <f>O93-O93*C151/100</f>
        <v>2400</v>
      </c>
      <c r="P167" s="20">
        <f>P93-P93*C151/100</f>
        <v>2400</v>
      </c>
      <c r="Q167" s="55">
        <f t="shared" si="41"/>
        <v>32000</v>
      </c>
    </row>
    <row r="168" spans="1:17">
      <c r="A168" s="20">
        <v>15</v>
      </c>
      <c r="B168" s="21" t="s">
        <v>83</v>
      </c>
      <c r="C168" s="33" t="s">
        <v>87</v>
      </c>
      <c r="D168" s="34"/>
      <c r="E168" s="20">
        <f>E94-E94*C151/100</f>
        <v>400</v>
      </c>
      <c r="F168" s="20">
        <f>F94-F94*C151/100</f>
        <v>80</v>
      </c>
      <c r="G168" s="20">
        <f>G94-G94*C151/100</f>
        <v>80</v>
      </c>
      <c r="H168" s="20">
        <f>H94-H94*C151/100</f>
        <v>80</v>
      </c>
      <c r="I168" s="20">
        <f>I94-I94*C151/100</f>
        <v>80</v>
      </c>
      <c r="J168" s="20">
        <f>J94-J94*C151/100</f>
        <v>80</v>
      </c>
      <c r="K168" s="20">
        <f>K94-K94*C151/100</f>
        <v>80</v>
      </c>
      <c r="L168" s="20">
        <f>L94-L94*C151/100</f>
        <v>80</v>
      </c>
      <c r="M168" s="20">
        <f>M94-M94*C151/100</f>
        <v>80</v>
      </c>
      <c r="N168" s="20">
        <f>N94-N94*C151/100</f>
        <v>80</v>
      </c>
      <c r="O168" s="20">
        <f>O94-O94*C151/100</f>
        <v>80</v>
      </c>
      <c r="P168" s="20">
        <f>P94-P94*C151/100</f>
        <v>80</v>
      </c>
      <c r="Q168" s="55">
        <f t="shared" si="41"/>
        <v>1280</v>
      </c>
    </row>
    <row r="169" spans="1:17">
      <c r="A169" s="20">
        <v>16</v>
      </c>
      <c r="B169" s="21" t="s">
        <v>82</v>
      </c>
      <c r="C169" s="33" t="s">
        <v>87</v>
      </c>
      <c r="D169" s="34"/>
      <c r="E169" s="20">
        <f>E95-E95*C151/100</f>
        <v>400</v>
      </c>
      <c r="F169" s="20">
        <f>F95-F95*C151/100</f>
        <v>80</v>
      </c>
      <c r="G169" s="20">
        <f>G95-G95*C151/100</f>
        <v>80</v>
      </c>
      <c r="H169" s="20">
        <f>H95-H95*C151/100</f>
        <v>80</v>
      </c>
      <c r="I169" s="20">
        <f>I95-I95*C151/100</f>
        <v>80</v>
      </c>
      <c r="J169" s="20">
        <f>J95-J95*C151/100</f>
        <v>80</v>
      </c>
      <c r="K169" s="20">
        <f>K95-K95*C151/100</f>
        <v>80</v>
      </c>
      <c r="L169" s="20">
        <f>L95-L95*C151/100</f>
        <v>80</v>
      </c>
      <c r="M169" s="20">
        <f>M95-M95*C151/100</f>
        <v>80</v>
      </c>
      <c r="N169" s="20">
        <f>N95-N95*C151/100</f>
        <v>80</v>
      </c>
      <c r="O169" s="20">
        <f>O95-O95*C151/100</f>
        <v>80</v>
      </c>
      <c r="P169" s="20">
        <f>P95-P95*C151/100</f>
        <v>80</v>
      </c>
      <c r="Q169" s="55">
        <f t="shared" si="41"/>
        <v>1280</v>
      </c>
    </row>
    <row r="170" spans="1:17">
      <c r="A170" s="20">
        <v>17</v>
      </c>
      <c r="B170" s="21" t="s">
        <v>80</v>
      </c>
      <c r="C170" s="33" t="s">
        <v>87</v>
      </c>
      <c r="D170" s="34"/>
      <c r="E170" s="20">
        <f>E96-E96*C151/100</f>
        <v>400</v>
      </c>
      <c r="F170" s="20">
        <f>F96-F96*C151/100</f>
        <v>80</v>
      </c>
      <c r="G170" s="20">
        <f>G96-G96*C151/100</f>
        <v>80</v>
      </c>
      <c r="H170" s="20">
        <f>H96-H96*F151/100</f>
        <v>100</v>
      </c>
      <c r="I170" s="20">
        <f>I96-I96*C151/100</f>
        <v>80</v>
      </c>
      <c r="J170" s="20">
        <f>J96-J96*C151/100</f>
        <v>80</v>
      </c>
      <c r="K170" s="20">
        <f>K96-K96*C151/100</f>
        <v>80</v>
      </c>
      <c r="L170" s="20">
        <f>L96-L96*C151/100</f>
        <v>80</v>
      </c>
      <c r="M170" s="20">
        <f>M96-M96*C151/100</f>
        <v>80</v>
      </c>
      <c r="N170" s="20">
        <f>N96-N96*C151/100</f>
        <v>80</v>
      </c>
      <c r="O170" s="20">
        <f>O96-O96*C151/100</f>
        <v>80</v>
      </c>
      <c r="P170" s="20">
        <f>P96-P96*C151/100</f>
        <v>80</v>
      </c>
      <c r="Q170" s="55">
        <f t="shared" si="41"/>
        <v>1300</v>
      </c>
    </row>
    <row r="171" spans="1:17">
      <c r="A171" s="20">
        <v>18</v>
      </c>
      <c r="B171" s="21" t="s">
        <v>81</v>
      </c>
      <c r="C171" s="33" t="s">
        <v>87</v>
      </c>
      <c r="D171" s="34"/>
      <c r="E171" s="20">
        <f>E97-E97*C151/100</f>
        <v>160</v>
      </c>
      <c r="F171" s="20">
        <f>F97-F97*C151/100</f>
        <v>80</v>
      </c>
      <c r="G171" s="20">
        <f>G97-G97*C151/100</f>
        <v>80</v>
      </c>
      <c r="H171" s="20">
        <f>H97-H97*C151/100</f>
        <v>40</v>
      </c>
      <c r="I171" s="20">
        <f>I97-I97*C151/100</f>
        <v>40</v>
      </c>
      <c r="J171" s="20">
        <f>J97-J97*C151/100</f>
        <v>40</v>
      </c>
      <c r="K171" s="20">
        <f>K97-K97*C151/100</f>
        <v>40</v>
      </c>
      <c r="L171" s="20">
        <f>L97-L97*C151/100</f>
        <v>40</v>
      </c>
      <c r="M171" s="20">
        <f>M97-M97*C151/100</f>
        <v>40</v>
      </c>
      <c r="N171" s="20">
        <f>N97-N97*C151/100</f>
        <v>40</v>
      </c>
      <c r="O171" s="20">
        <f>O97-O97*C151/100</f>
        <v>40</v>
      </c>
      <c r="P171" s="20">
        <f>P97-P97*C151/100</f>
        <v>40</v>
      </c>
      <c r="Q171" s="55">
        <f t="shared" si="41"/>
        <v>680</v>
      </c>
    </row>
    <row r="172" spans="1:17">
      <c r="A172" s="20">
        <v>19</v>
      </c>
      <c r="B172" s="21" t="s">
        <v>84</v>
      </c>
      <c r="C172" s="33" t="s">
        <v>89</v>
      </c>
      <c r="D172" s="34"/>
      <c r="E172" s="20">
        <f>E98-E98*C151/100</f>
        <v>160</v>
      </c>
      <c r="F172" s="20">
        <f>F98-F98*C151/100</f>
        <v>80</v>
      </c>
      <c r="G172" s="20">
        <f>G98-G98*C151/100</f>
        <v>80</v>
      </c>
      <c r="H172" s="20">
        <f>H98-H98*C151/100</f>
        <v>40</v>
      </c>
      <c r="I172" s="20">
        <f>I98-I98*C151/100</f>
        <v>40</v>
      </c>
      <c r="J172" s="20">
        <f>J98-J98*C151/100</f>
        <v>40</v>
      </c>
      <c r="K172" s="20">
        <f>K98-K98*C151/100</f>
        <v>40</v>
      </c>
      <c r="L172" s="20">
        <f>L98-L98*C151/100</f>
        <v>40</v>
      </c>
      <c r="M172" s="20">
        <f>M98-M98*C151/100</f>
        <v>40</v>
      </c>
      <c r="N172" s="20">
        <f>N98-N98*C151/100</f>
        <v>40</v>
      </c>
      <c r="O172" s="20">
        <f>O98-O98*C151/100</f>
        <v>40</v>
      </c>
      <c r="P172" s="20">
        <f>P98-P98*C151/100</f>
        <v>40</v>
      </c>
      <c r="Q172" s="55">
        <f t="shared" si="41"/>
        <v>680</v>
      </c>
    </row>
    <row r="173" spans="1:17">
      <c r="A173" s="20">
        <v>20</v>
      </c>
      <c r="B173" s="21" t="s">
        <v>85</v>
      </c>
      <c r="C173" s="33" t="s">
        <v>87</v>
      </c>
      <c r="D173" s="34"/>
      <c r="E173" s="20">
        <f>E99-E99*C151/100</f>
        <v>800</v>
      </c>
      <c r="F173" s="20">
        <f>F99-F99*C151/100</f>
        <v>64</v>
      </c>
      <c r="G173" s="20">
        <f>G99-G99*C151/100</f>
        <v>64</v>
      </c>
      <c r="H173" s="20">
        <f>H99-H99*C151/100</f>
        <v>64</v>
      </c>
      <c r="I173" s="20">
        <f>I99-I99*C151/100</f>
        <v>64</v>
      </c>
      <c r="J173" s="20">
        <f>J99-J99*C151/100</f>
        <v>64</v>
      </c>
      <c r="K173" s="20">
        <f>K99-K99*C151/100</f>
        <v>64</v>
      </c>
      <c r="L173" s="20">
        <f>L99-L99*C151/100</f>
        <v>64</v>
      </c>
      <c r="M173" s="20">
        <f>M99-M99*C151/100</f>
        <v>64</v>
      </c>
      <c r="N173" s="20">
        <f>N99-N99*C151/100</f>
        <v>64</v>
      </c>
      <c r="O173" s="20">
        <f>O99-O99*C151/100</f>
        <v>64</v>
      </c>
      <c r="P173" s="20">
        <f>P99-P99*C151/100</f>
        <v>64</v>
      </c>
      <c r="Q173" s="55">
        <f t="shared" si="41"/>
        <v>1504</v>
      </c>
    </row>
    <row r="176" spans="1:17">
      <c r="E176" s="39">
        <v>41821</v>
      </c>
      <c r="F176" s="39">
        <v>41852</v>
      </c>
      <c r="G176" s="39">
        <v>41883</v>
      </c>
      <c r="H176" s="39">
        <v>41913</v>
      </c>
      <c r="I176" s="39">
        <v>41944</v>
      </c>
      <c r="J176" s="39">
        <v>41974</v>
      </c>
      <c r="K176" s="39">
        <v>42005</v>
      </c>
      <c r="L176" s="39">
        <v>42036</v>
      </c>
      <c r="M176" s="39">
        <v>42064</v>
      </c>
      <c r="N176" s="39">
        <v>42095</v>
      </c>
      <c r="O176" s="39">
        <v>42125</v>
      </c>
      <c r="P176" s="39">
        <v>42156</v>
      </c>
    </row>
    <row r="177" spans="1:17">
      <c r="B177" s="31" t="s">
        <v>103</v>
      </c>
      <c r="C177" s="36" t="s">
        <v>105</v>
      </c>
      <c r="Q177" s="41" t="s">
        <v>106</v>
      </c>
    </row>
    <row r="178" spans="1:17">
      <c r="A178" s="20">
        <v>1</v>
      </c>
      <c r="B178" s="21" t="s">
        <v>66</v>
      </c>
      <c r="C178" s="37">
        <f>C104</f>
        <v>132.11775</v>
      </c>
      <c r="E178" s="40">
        <f>E154*C178</f>
        <v>5284.71</v>
      </c>
      <c r="F178" s="40">
        <f>F154*C178</f>
        <v>2113.884</v>
      </c>
      <c r="G178" s="40">
        <f>G154*C178</f>
        <v>2113.884</v>
      </c>
      <c r="H178" s="40">
        <f>H154*C178</f>
        <v>2113.884</v>
      </c>
      <c r="I178" s="40">
        <f>I154*C178</f>
        <v>2113.884</v>
      </c>
      <c r="J178" s="40">
        <f>J154*C178</f>
        <v>2113.884</v>
      </c>
      <c r="K178" s="40">
        <f>K154*C178</f>
        <v>2113.884</v>
      </c>
      <c r="L178" s="40">
        <f>L154*C178</f>
        <v>2113.884</v>
      </c>
      <c r="M178" s="40">
        <f>M154*C178</f>
        <v>2113.884</v>
      </c>
      <c r="N178" s="40">
        <f>N154*C178</f>
        <v>2113.884</v>
      </c>
      <c r="O178" s="40">
        <f>O154*C178</f>
        <v>2113.884</v>
      </c>
      <c r="P178" s="56">
        <f>P154*C178</f>
        <v>2113.884</v>
      </c>
      <c r="Q178" s="57">
        <f>SUM(E178:P178)</f>
        <v>28537.433999999994</v>
      </c>
    </row>
    <row r="179" spans="1:17">
      <c r="A179" s="20">
        <v>2</v>
      </c>
      <c r="B179" s="21" t="s">
        <v>67</v>
      </c>
      <c r="C179" s="37">
        <f t="shared" ref="C179:C197" si="42">C105</f>
        <v>151.26524999999998</v>
      </c>
      <c r="E179" s="40">
        <f>E155*C179</f>
        <v>12101.219999999998</v>
      </c>
      <c r="F179" s="40">
        <f t="shared" ref="F179:F197" si="43">F155*C179</f>
        <v>6050.6099999999988</v>
      </c>
      <c r="G179" s="40">
        <f t="shared" ref="G179:G197" si="44">G155*C179</f>
        <v>3630.3659999999995</v>
      </c>
      <c r="H179" s="40">
        <f t="shared" ref="H179:H197" si="45">H155*C179</f>
        <v>3630.3659999999995</v>
      </c>
      <c r="I179" s="40">
        <f t="shared" ref="I179:I197" si="46">I155*C179</f>
        <v>3630.3659999999995</v>
      </c>
      <c r="J179" s="40">
        <f t="shared" ref="J179:J197" si="47">J155*C179</f>
        <v>3630.3659999999995</v>
      </c>
      <c r="K179" s="40">
        <f t="shared" ref="K179:K197" si="48">K155*C179</f>
        <v>3630.3659999999995</v>
      </c>
      <c r="L179" s="40">
        <f t="shared" ref="L179:L197" si="49">L155*C179</f>
        <v>3630.3659999999995</v>
      </c>
      <c r="M179" s="40">
        <f t="shared" ref="M179:M197" si="50">M155*C179</f>
        <v>3630.3659999999995</v>
      </c>
      <c r="N179" s="40">
        <f t="shared" ref="N179:N197" si="51">N155*C179</f>
        <v>3630.3659999999995</v>
      </c>
      <c r="O179" s="40">
        <f t="shared" ref="O179:O197" si="52">O155*C179</f>
        <v>3630.3659999999995</v>
      </c>
      <c r="P179" s="56">
        <f t="shared" ref="P179:P197" si="53">P155*C179</f>
        <v>3630.3659999999995</v>
      </c>
      <c r="Q179" s="57">
        <f t="shared" ref="Q179:Q197" si="54">SUM(E179:P179)</f>
        <v>54455.49</v>
      </c>
    </row>
    <row r="180" spans="1:17">
      <c r="A180" s="20">
        <v>3</v>
      </c>
      <c r="B180" s="21" t="s">
        <v>69</v>
      </c>
      <c r="C180" s="37">
        <f t="shared" si="42"/>
        <v>50.779169999999993</v>
      </c>
      <c r="E180" s="40">
        <f t="shared" ref="E180:E197" si="55">E156*C180</f>
        <v>812.4667199999999</v>
      </c>
      <c r="F180" s="40">
        <f t="shared" si="43"/>
        <v>609.35003999999992</v>
      </c>
      <c r="G180" s="40">
        <f t="shared" si="44"/>
        <v>609.35003999999992</v>
      </c>
      <c r="H180" s="40">
        <f t="shared" si="45"/>
        <v>609.35003999999992</v>
      </c>
      <c r="I180" s="40">
        <f t="shared" si="46"/>
        <v>609.35003999999992</v>
      </c>
      <c r="J180" s="40">
        <f t="shared" si="47"/>
        <v>609.35003999999992</v>
      </c>
      <c r="K180" s="40">
        <f t="shared" si="48"/>
        <v>609.35003999999992</v>
      </c>
      <c r="L180" s="40">
        <f t="shared" si="49"/>
        <v>609.35003999999992</v>
      </c>
      <c r="M180" s="40">
        <f t="shared" si="50"/>
        <v>609.35003999999992</v>
      </c>
      <c r="N180" s="40">
        <f t="shared" si="51"/>
        <v>609.35003999999992</v>
      </c>
      <c r="O180" s="40">
        <f t="shared" si="52"/>
        <v>609.35003999999992</v>
      </c>
      <c r="P180" s="56">
        <f t="shared" si="53"/>
        <v>609.35003999999992</v>
      </c>
      <c r="Q180" s="57">
        <f t="shared" si="54"/>
        <v>7515.3171600000005</v>
      </c>
    </row>
    <row r="181" spans="1:17">
      <c r="A181" s="20">
        <v>4</v>
      </c>
      <c r="B181" s="21" t="s">
        <v>68</v>
      </c>
      <c r="C181" s="37">
        <f t="shared" si="42"/>
        <v>79.270649999999989</v>
      </c>
      <c r="E181" s="40">
        <f t="shared" si="55"/>
        <v>1268.3303999999998</v>
      </c>
      <c r="F181" s="40">
        <f t="shared" si="43"/>
        <v>634.16519999999991</v>
      </c>
      <c r="G181" s="40">
        <f t="shared" si="44"/>
        <v>634.16519999999991</v>
      </c>
      <c r="H181" s="40">
        <f t="shared" si="45"/>
        <v>634.16519999999991</v>
      </c>
      <c r="I181" s="40">
        <f t="shared" si="46"/>
        <v>634.16519999999991</v>
      </c>
      <c r="J181" s="40">
        <f t="shared" si="47"/>
        <v>634.16519999999991</v>
      </c>
      <c r="K181" s="40">
        <f t="shared" si="48"/>
        <v>634.16519999999991</v>
      </c>
      <c r="L181" s="40">
        <f t="shared" si="49"/>
        <v>634.16519999999991</v>
      </c>
      <c r="M181" s="40">
        <f t="shared" si="50"/>
        <v>634.16519999999991</v>
      </c>
      <c r="N181" s="40">
        <f t="shared" si="51"/>
        <v>634.16519999999991</v>
      </c>
      <c r="O181" s="40">
        <f t="shared" si="52"/>
        <v>634.16519999999991</v>
      </c>
      <c r="P181" s="56">
        <f t="shared" si="53"/>
        <v>634.16519999999991</v>
      </c>
      <c r="Q181" s="57">
        <f t="shared" si="54"/>
        <v>8244.1475999999966</v>
      </c>
    </row>
    <row r="182" spans="1:17">
      <c r="A182" s="20">
        <v>5</v>
      </c>
      <c r="B182" s="21" t="s">
        <v>70</v>
      </c>
      <c r="C182" s="37">
        <f t="shared" si="42"/>
        <v>21.828150000000001</v>
      </c>
      <c r="E182" s="40">
        <f t="shared" si="55"/>
        <v>873.12599999999998</v>
      </c>
      <c r="F182" s="40">
        <f t="shared" si="43"/>
        <v>523.87560000000008</v>
      </c>
      <c r="G182" s="40">
        <f t="shared" si="44"/>
        <v>523.87560000000008</v>
      </c>
      <c r="H182" s="40">
        <f t="shared" si="45"/>
        <v>523.87560000000008</v>
      </c>
      <c r="I182" s="40">
        <f t="shared" si="46"/>
        <v>523.87560000000008</v>
      </c>
      <c r="J182" s="40">
        <f t="shared" si="47"/>
        <v>523.87560000000008</v>
      </c>
      <c r="K182" s="40">
        <f t="shared" si="48"/>
        <v>523.87560000000008</v>
      </c>
      <c r="L182" s="40">
        <f t="shared" si="49"/>
        <v>523.87560000000008</v>
      </c>
      <c r="M182" s="40">
        <f t="shared" si="50"/>
        <v>523.87560000000008</v>
      </c>
      <c r="N182" s="40">
        <f t="shared" si="51"/>
        <v>523.87560000000008</v>
      </c>
      <c r="O182" s="40">
        <f t="shared" si="52"/>
        <v>523.87560000000008</v>
      </c>
      <c r="P182" s="56">
        <f t="shared" si="53"/>
        <v>523.87560000000008</v>
      </c>
      <c r="Q182" s="57">
        <f t="shared" si="54"/>
        <v>6635.7576000000026</v>
      </c>
    </row>
    <row r="183" spans="1:17">
      <c r="A183" s="20">
        <v>6</v>
      </c>
      <c r="B183" s="21" t="s">
        <v>73</v>
      </c>
      <c r="C183" s="37">
        <f t="shared" si="42"/>
        <v>3.0636000000000001</v>
      </c>
      <c r="E183" s="40">
        <f t="shared" si="55"/>
        <v>1225.44</v>
      </c>
      <c r="F183" s="40">
        <f t="shared" si="43"/>
        <v>245.08800000000002</v>
      </c>
      <c r="G183" s="40">
        <f t="shared" si="44"/>
        <v>245.08800000000002</v>
      </c>
      <c r="H183" s="40">
        <f t="shared" si="45"/>
        <v>245.08800000000002</v>
      </c>
      <c r="I183" s="40">
        <f t="shared" si="46"/>
        <v>245.08800000000002</v>
      </c>
      <c r="J183" s="40">
        <f t="shared" si="47"/>
        <v>245.08800000000002</v>
      </c>
      <c r="K183" s="40">
        <f t="shared" si="48"/>
        <v>245.08800000000002</v>
      </c>
      <c r="L183" s="40">
        <f t="shared" si="49"/>
        <v>245.08800000000002</v>
      </c>
      <c r="M183" s="40">
        <f t="shared" si="50"/>
        <v>245.08800000000002</v>
      </c>
      <c r="N183" s="40">
        <f t="shared" si="51"/>
        <v>245.08800000000002</v>
      </c>
      <c r="O183" s="40">
        <f t="shared" si="52"/>
        <v>245.08800000000002</v>
      </c>
      <c r="P183" s="56">
        <f t="shared" si="53"/>
        <v>245.08800000000002</v>
      </c>
      <c r="Q183" s="57">
        <f t="shared" si="54"/>
        <v>3921.4080000000013</v>
      </c>
    </row>
    <row r="184" spans="1:17">
      <c r="A184" s="20">
        <v>7</v>
      </c>
      <c r="B184" s="21" t="s">
        <v>72</v>
      </c>
      <c r="C184" s="37">
        <f t="shared" si="42"/>
        <v>29.104200000000002</v>
      </c>
      <c r="E184" s="40">
        <f t="shared" si="55"/>
        <v>1164.1680000000001</v>
      </c>
      <c r="F184" s="40">
        <f t="shared" si="43"/>
        <v>465.66720000000004</v>
      </c>
      <c r="G184" s="40">
        <f t="shared" si="44"/>
        <v>465.66720000000004</v>
      </c>
      <c r="H184" s="40">
        <f t="shared" si="45"/>
        <v>465.66720000000004</v>
      </c>
      <c r="I184" s="40">
        <f t="shared" si="46"/>
        <v>465.66720000000004</v>
      </c>
      <c r="J184" s="40">
        <f t="shared" si="47"/>
        <v>465.66720000000004</v>
      </c>
      <c r="K184" s="40">
        <f t="shared" si="48"/>
        <v>465.66720000000004</v>
      </c>
      <c r="L184" s="40">
        <f t="shared" si="49"/>
        <v>465.66720000000004</v>
      </c>
      <c r="M184" s="40">
        <f t="shared" si="50"/>
        <v>465.66720000000004</v>
      </c>
      <c r="N184" s="40">
        <f t="shared" si="51"/>
        <v>465.66720000000004</v>
      </c>
      <c r="O184" s="40">
        <f t="shared" si="52"/>
        <v>465.66720000000004</v>
      </c>
      <c r="P184" s="56">
        <f t="shared" si="53"/>
        <v>465.66720000000004</v>
      </c>
      <c r="Q184" s="57">
        <f t="shared" si="54"/>
        <v>6286.5071999999991</v>
      </c>
    </row>
    <row r="185" spans="1:17">
      <c r="A185" s="20">
        <v>8</v>
      </c>
      <c r="B185" s="21" t="s">
        <v>71</v>
      </c>
      <c r="C185" s="37">
        <f t="shared" si="42"/>
        <v>459.53999999999996</v>
      </c>
      <c r="E185" s="40">
        <f t="shared" si="55"/>
        <v>1838.1599999999999</v>
      </c>
      <c r="F185" s="40">
        <f t="shared" si="43"/>
        <v>1102.896</v>
      </c>
      <c r="G185" s="40">
        <f t="shared" si="44"/>
        <v>1102.896</v>
      </c>
      <c r="H185" s="40">
        <f t="shared" si="45"/>
        <v>1102.896</v>
      </c>
      <c r="I185" s="40">
        <f t="shared" si="46"/>
        <v>1102.896</v>
      </c>
      <c r="J185" s="40">
        <f t="shared" si="47"/>
        <v>1102.896</v>
      </c>
      <c r="K185" s="40">
        <f t="shared" si="48"/>
        <v>1102.896</v>
      </c>
      <c r="L185" s="40">
        <f t="shared" si="49"/>
        <v>1102.896</v>
      </c>
      <c r="M185" s="40">
        <f t="shared" si="50"/>
        <v>1102.896</v>
      </c>
      <c r="N185" s="40">
        <f t="shared" si="51"/>
        <v>1102.896</v>
      </c>
      <c r="O185" s="40">
        <f t="shared" si="52"/>
        <v>1102.896</v>
      </c>
      <c r="P185" s="56">
        <f t="shared" si="53"/>
        <v>1102.896</v>
      </c>
      <c r="Q185" s="57">
        <f t="shared" si="54"/>
        <v>13970.016000000001</v>
      </c>
    </row>
    <row r="186" spans="1:17">
      <c r="A186" s="20">
        <v>9</v>
      </c>
      <c r="B186" s="21" t="s">
        <v>74</v>
      </c>
      <c r="C186" s="37">
        <f t="shared" si="42"/>
        <v>24.738569999999999</v>
      </c>
      <c r="E186" s="40">
        <f t="shared" si="55"/>
        <v>989.54279999999994</v>
      </c>
      <c r="F186" s="40">
        <f t="shared" si="43"/>
        <v>494.77139999999997</v>
      </c>
      <c r="G186" s="40">
        <f t="shared" si="44"/>
        <v>494.77139999999997</v>
      </c>
      <c r="H186" s="40">
        <f t="shared" si="45"/>
        <v>395.81711999999999</v>
      </c>
      <c r="I186" s="40">
        <f t="shared" si="46"/>
        <v>395.81711999999999</v>
      </c>
      <c r="J186" s="40">
        <f t="shared" si="47"/>
        <v>395.81711999999999</v>
      </c>
      <c r="K186" s="40">
        <f t="shared" si="48"/>
        <v>395.81711999999999</v>
      </c>
      <c r="L186" s="40">
        <f t="shared" si="49"/>
        <v>395.81711999999999</v>
      </c>
      <c r="M186" s="40">
        <f t="shared" si="50"/>
        <v>395.81711999999999</v>
      </c>
      <c r="N186" s="40">
        <f t="shared" si="51"/>
        <v>395.81711999999999</v>
      </c>
      <c r="O186" s="40">
        <f t="shared" si="52"/>
        <v>395.81711999999999</v>
      </c>
      <c r="P186" s="56">
        <f t="shared" si="53"/>
        <v>395.81711999999999</v>
      </c>
      <c r="Q186" s="57">
        <f t="shared" si="54"/>
        <v>5541.4396799999995</v>
      </c>
    </row>
    <row r="187" spans="1:17">
      <c r="A187" s="20">
        <v>10</v>
      </c>
      <c r="B187" s="21" t="s">
        <v>75</v>
      </c>
      <c r="C187" s="37">
        <f t="shared" si="42"/>
        <v>49.017599999999995</v>
      </c>
      <c r="E187" s="40">
        <f t="shared" si="55"/>
        <v>39214.079999999994</v>
      </c>
      <c r="F187" s="40">
        <f t="shared" si="43"/>
        <v>19607.039999999997</v>
      </c>
      <c r="G187" s="40">
        <f t="shared" si="44"/>
        <v>19607.039999999997</v>
      </c>
      <c r="H187" s="40">
        <f t="shared" si="45"/>
        <v>19607.039999999997</v>
      </c>
      <c r="I187" s="40">
        <f t="shared" si="46"/>
        <v>19607.039999999997</v>
      </c>
      <c r="J187" s="40">
        <f t="shared" si="47"/>
        <v>19607.039999999997</v>
      </c>
      <c r="K187" s="40">
        <f t="shared" si="48"/>
        <v>19607.039999999997</v>
      </c>
      <c r="L187" s="40">
        <f t="shared" si="49"/>
        <v>19607.039999999997</v>
      </c>
      <c r="M187" s="40">
        <f t="shared" si="50"/>
        <v>19607.039999999997</v>
      </c>
      <c r="N187" s="40">
        <f t="shared" si="51"/>
        <v>19607.039999999997</v>
      </c>
      <c r="O187" s="40">
        <f t="shared" si="52"/>
        <v>19607.039999999997</v>
      </c>
      <c r="P187" s="56">
        <f t="shared" si="53"/>
        <v>19607.039999999997</v>
      </c>
      <c r="Q187" s="57">
        <f t="shared" si="54"/>
        <v>254891.52000000002</v>
      </c>
    </row>
    <row r="188" spans="1:17">
      <c r="A188" s="20">
        <v>11</v>
      </c>
      <c r="B188" s="21" t="s">
        <v>76</v>
      </c>
      <c r="C188" s="37">
        <f t="shared" si="42"/>
        <v>48.251699999999985</v>
      </c>
      <c r="E188" s="40">
        <f t="shared" si="55"/>
        <v>19300.679999999993</v>
      </c>
      <c r="F188" s="40">
        <f t="shared" si="43"/>
        <v>5790.2039999999979</v>
      </c>
      <c r="G188" s="40">
        <f t="shared" si="44"/>
        <v>5790.2039999999979</v>
      </c>
      <c r="H188" s="40">
        <f t="shared" si="45"/>
        <v>3860.1359999999986</v>
      </c>
      <c r="I188" s="40">
        <f t="shared" si="46"/>
        <v>3860.1359999999986</v>
      </c>
      <c r="J188" s="40">
        <f t="shared" si="47"/>
        <v>3860.1359999999986</v>
      </c>
      <c r="K188" s="40">
        <f t="shared" si="48"/>
        <v>3860.1359999999986</v>
      </c>
      <c r="L188" s="40">
        <f t="shared" si="49"/>
        <v>3860.1359999999986</v>
      </c>
      <c r="M188" s="40">
        <f t="shared" si="50"/>
        <v>3860.1359999999986</v>
      </c>
      <c r="N188" s="40">
        <f t="shared" si="51"/>
        <v>3860.1359999999986</v>
      </c>
      <c r="O188" s="40">
        <f t="shared" si="52"/>
        <v>3860.1359999999986</v>
      </c>
      <c r="P188" s="56">
        <f t="shared" si="53"/>
        <v>3860.1359999999986</v>
      </c>
      <c r="Q188" s="57">
        <f t="shared" si="54"/>
        <v>65622.311999999976</v>
      </c>
    </row>
    <row r="189" spans="1:17">
      <c r="A189" s="20">
        <v>12</v>
      </c>
      <c r="B189" s="21" t="s">
        <v>77</v>
      </c>
      <c r="C189" s="37">
        <f t="shared" si="42"/>
        <v>21.062249999999999</v>
      </c>
      <c r="E189" s="40">
        <f t="shared" si="55"/>
        <v>3369.96</v>
      </c>
      <c r="F189" s="40">
        <f t="shared" si="43"/>
        <v>842.49</v>
      </c>
      <c r="G189" s="40">
        <f t="shared" si="44"/>
        <v>842.49</v>
      </c>
      <c r="H189" s="40">
        <f t="shared" si="45"/>
        <v>842.49</v>
      </c>
      <c r="I189" s="40">
        <f t="shared" si="46"/>
        <v>842.49</v>
      </c>
      <c r="J189" s="40">
        <f t="shared" si="47"/>
        <v>842.49</v>
      </c>
      <c r="K189" s="40">
        <f t="shared" si="48"/>
        <v>842.49</v>
      </c>
      <c r="L189" s="40">
        <f t="shared" si="49"/>
        <v>842.49</v>
      </c>
      <c r="M189" s="40">
        <f t="shared" si="50"/>
        <v>842.49</v>
      </c>
      <c r="N189" s="40">
        <f t="shared" si="51"/>
        <v>842.49</v>
      </c>
      <c r="O189" s="40">
        <f t="shared" si="52"/>
        <v>842.49</v>
      </c>
      <c r="P189" s="56">
        <f t="shared" si="53"/>
        <v>842.49</v>
      </c>
      <c r="Q189" s="57">
        <f t="shared" si="54"/>
        <v>12637.349999999999</v>
      </c>
    </row>
    <row r="190" spans="1:17">
      <c r="A190" s="20">
        <v>13</v>
      </c>
      <c r="B190" s="21" t="s">
        <v>78</v>
      </c>
      <c r="C190" s="37">
        <f t="shared" si="42"/>
        <v>13.403249999999996</v>
      </c>
      <c r="E190" s="40">
        <f t="shared" si="55"/>
        <v>53612.999999999985</v>
      </c>
      <c r="F190" s="40">
        <f t="shared" si="43"/>
        <v>53612.999999999985</v>
      </c>
      <c r="G190" s="40">
        <f t="shared" si="44"/>
        <v>53612.999999999985</v>
      </c>
      <c r="H190" s="40">
        <f t="shared" si="45"/>
        <v>53612.999999999985</v>
      </c>
      <c r="I190" s="40">
        <f t="shared" si="46"/>
        <v>53612.999999999985</v>
      </c>
      <c r="J190" s="40">
        <f t="shared" si="47"/>
        <v>53612.999999999985</v>
      </c>
      <c r="K190" s="40">
        <f t="shared" si="48"/>
        <v>53612.999999999985</v>
      </c>
      <c r="L190" s="40">
        <f t="shared" si="49"/>
        <v>53612.999999999985</v>
      </c>
      <c r="M190" s="40">
        <f t="shared" si="50"/>
        <v>53612.999999999985</v>
      </c>
      <c r="N190" s="40">
        <f t="shared" si="51"/>
        <v>53612.999999999985</v>
      </c>
      <c r="O190" s="40">
        <f t="shared" si="52"/>
        <v>53612.999999999985</v>
      </c>
      <c r="P190" s="56">
        <f t="shared" si="53"/>
        <v>53612.999999999985</v>
      </c>
      <c r="Q190" s="57">
        <f t="shared" si="54"/>
        <v>643355.99999999988</v>
      </c>
    </row>
    <row r="191" spans="1:17">
      <c r="A191" s="20">
        <v>14</v>
      </c>
      <c r="B191" s="21" t="s">
        <v>79</v>
      </c>
      <c r="C191" s="37">
        <f t="shared" si="42"/>
        <v>9.1907999999999994</v>
      </c>
      <c r="E191" s="40">
        <f t="shared" si="55"/>
        <v>29410.559999999998</v>
      </c>
      <c r="F191" s="40">
        <f t="shared" si="43"/>
        <v>22057.919999999998</v>
      </c>
      <c r="G191" s="40">
        <f t="shared" si="44"/>
        <v>22057.919999999998</v>
      </c>
      <c r="H191" s="40">
        <f t="shared" si="45"/>
        <v>29410.559999999998</v>
      </c>
      <c r="I191" s="40">
        <f t="shared" si="46"/>
        <v>22057.919999999998</v>
      </c>
      <c r="J191" s="40">
        <f t="shared" si="47"/>
        <v>22057.919999999998</v>
      </c>
      <c r="K191" s="40">
        <f t="shared" si="48"/>
        <v>29410.559999999998</v>
      </c>
      <c r="L191" s="40">
        <f t="shared" si="49"/>
        <v>22057.919999999998</v>
      </c>
      <c r="M191" s="40">
        <f t="shared" si="50"/>
        <v>22057.919999999998</v>
      </c>
      <c r="N191" s="40">
        <f t="shared" si="51"/>
        <v>29410.559999999998</v>
      </c>
      <c r="O191" s="40">
        <f t="shared" si="52"/>
        <v>22057.919999999998</v>
      </c>
      <c r="P191" s="56">
        <f t="shared" si="53"/>
        <v>22057.919999999998</v>
      </c>
      <c r="Q191" s="57">
        <f t="shared" si="54"/>
        <v>294105.59999999992</v>
      </c>
    </row>
    <row r="192" spans="1:17">
      <c r="A192" s="20">
        <v>15</v>
      </c>
      <c r="B192" s="21" t="s">
        <v>83</v>
      </c>
      <c r="C192" s="37">
        <f t="shared" si="42"/>
        <v>27.572399999999998</v>
      </c>
      <c r="E192" s="40">
        <f t="shared" si="55"/>
        <v>11028.96</v>
      </c>
      <c r="F192" s="40">
        <f t="shared" si="43"/>
        <v>2205.7919999999999</v>
      </c>
      <c r="G192" s="40">
        <f t="shared" si="44"/>
        <v>2205.7919999999999</v>
      </c>
      <c r="H192" s="40">
        <f t="shared" si="45"/>
        <v>2205.7919999999999</v>
      </c>
      <c r="I192" s="40">
        <f t="shared" si="46"/>
        <v>2205.7919999999999</v>
      </c>
      <c r="J192" s="40">
        <f t="shared" si="47"/>
        <v>2205.7919999999999</v>
      </c>
      <c r="K192" s="40">
        <f t="shared" si="48"/>
        <v>2205.7919999999999</v>
      </c>
      <c r="L192" s="40">
        <f t="shared" si="49"/>
        <v>2205.7919999999999</v>
      </c>
      <c r="M192" s="40">
        <f t="shared" si="50"/>
        <v>2205.7919999999999</v>
      </c>
      <c r="N192" s="40">
        <f t="shared" si="51"/>
        <v>2205.7919999999999</v>
      </c>
      <c r="O192" s="40">
        <f t="shared" si="52"/>
        <v>2205.7919999999999</v>
      </c>
      <c r="P192" s="56">
        <f t="shared" si="53"/>
        <v>2205.7919999999999</v>
      </c>
      <c r="Q192" s="57">
        <f t="shared" si="54"/>
        <v>35292.672000000006</v>
      </c>
    </row>
    <row r="193" spans="1:17">
      <c r="A193" s="20">
        <v>16</v>
      </c>
      <c r="B193" s="21" t="s">
        <v>82</v>
      </c>
      <c r="C193" s="37">
        <f t="shared" si="42"/>
        <v>27.572399999999998</v>
      </c>
      <c r="E193" s="40">
        <f t="shared" si="55"/>
        <v>11028.96</v>
      </c>
      <c r="F193" s="40">
        <f t="shared" si="43"/>
        <v>2205.7919999999999</v>
      </c>
      <c r="G193" s="40">
        <f t="shared" si="44"/>
        <v>2205.7919999999999</v>
      </c>
      <c r="H193" s="40">
        <f t="shared" si="45"/>
        <v>2205.7919999999999</v>
      </c>
      <c r="I193" s="40">
        <f t="shared" si="46"/>
        <v>2205.7919999999999</v>
      </c>
      <c r="J193" s="40">
        <f t="shared" si="47"/>
        <v>2205.7919999999999</v>
      </c>
      <c r="K193" s="40">
        <f t="shared" si="48"/>
        <v>2205.7919999999999</v>
      </c>
      <c r="L193" s="40">
        <f t="shared" si="49"/>
        <v>2205.7919999999999</v>
      </c>
      <c r="M193" s="40">
        <f t="shared" si="50"/>
        <v>2205.7919999999999</v>
      </c>
      <c r="N193" s="40">
        <f t="shared" si="51"/>
        <v>2205.7919999999999</v>
      </c>
      <c r="O193" s="40">
        <f t="shared" si="52"/>
        <v>2205.7919999999999</v>
      </c>
      <c r="P193" s="56">
        <f t="shared" si="53"/>
        <v>2205.7919999999999</v>
      </c>
      <c r="Q193" s="57">
        <f t="shared" si="54"/>
        <v>35292.672000000006</v>
      </c>
    </row>
    <row r="194" spans="1:17">
      <c r="A194" s="20">
        <v>17</v>
      </c>
      <c r="B194" s="21" t="s">
        <v>80</v>
      </c>
      <c r="C194" s="37">
        <f t="shared" si="42"/>
        <v>32.1678</v>
      </c>
      <c r="E194" s="40">
        <f t="shared" si="55"/>
        <v>12867.119999999999</v>
      </c>
      <c r="F194" s="40">
        <f t="shared" si="43"/>
        <v>2573.424</v>
      </c>
      <c r="G194" s="40">
        <f t="shared" si="44"/>
        <v>2573.424</v>
      </c>
      <c r="H194" s="40">
        <f t="shared" si="45"/>
        <v>3216.7799999999997</v>
      </c>
      <c r="I194" s="40">
        <f t="shared" si="46"/>
        <v>2573.424</v>
      </c>
      <c r="J194" s="40">
        <f t="shared" si="47"/>
        <v>2573.424</v>
      </c>
      <c r="K194" s="40">
        <f t="shared" si="48"/>
        <v>2573.424</v>
      </c>
      <c r="L194" s="40">
        <f t="shared" si="49"/>
        <v>2573.424</v>
      </c>
      <c r="M194" s="40">
        <f t="shared" si="50"/>
        <v>2573.424</v>
      </c>
      <c r="N194" s="40">
        <f t="shared" si="51"/>
        <v>2573.424</v>
      </c>
      <c r="O194" s="40">
        <f t="shared" si="52"/>
        <v>2573.424</v>
      </c>
      <c r="P194" s="56">
        <f t="shared" si="53"/>
        <v>2573.424</v>
      </c>
      <c r="Q194" s="57">
        <f t="shared" si="54"/>
        <v>41818.139999999992</v>
      </c>
    </row>
    <row r="195" spans="1:17">
      <c r="A195" s="20">
        <v>18</v>
      </c>
      <c r="B195" s="21" t="s">
        <v>81</v>
      </c>
      <c r="C195" s="37">
        <f t="shared" si="42"/>
        <v>36.763199999999998</v>
      </c>
      <c r="E195" s="40">
        <f t="shared" si="55"/>
        <v>5882.1119999999992</v>
      </c>
      <c r="F195" s="40">
        <f t="shared" si="43"/>
        <v>2941.0559999999996</v>
      </c>
      <c r="G195" s="40">
        <f t="shared" si="44"/>
        <v>2941.0559999999996</v>
      </c>
      <c r="H195" s="40">
        <f t="shared" si="45"/>
        <v>1470.5279999999998</v>
      </c>
      <c r="I195" s="40">
        <f t="shared" si="46"/>
        <v>1470.5279999999998</v>
      </c>
      <c r="J195" s="40">
        <f t="shared" si="47"/>
        <v>1470.5279999999998</v>
      </c>
      <c r="K195" s="40">
        <f t="shared" si="48"/>
        <v>1470.5279999999998</v>
      </c>
      <c r="L195" s="40">
        <f t="shared" si="49"/>
        <v>1470.5279999999998</v>
      </c>
      <c r="M195" s="40">
        <f t="shared" si="50"/>
        <v>1470.5279999999998</v>
      </c>
      <c r="N195" s="40">
        <f t="shared" si="51"/>
        <v>1470.5279999999998</v>
      </c>
      <c r="O195" s="40">
        <f t="shared" si="52"/>
        <v>1470.5279999999998</v>
      </c>
      <c r="P195" s="56">
        <f t="shared" si="53"/>
        <v>1470.5279999999998</v>
      </c>
      <c r="Q195" s="57">
        <f t="shared" si="54"/>
        <v>24998.975999999991</v>
      </c>
    </row>
    <row r="196" spans="1:17">
      <c r="A196" s="20">
        <v>19</v>
      </c>
      <c r="B196" s="21" t="s">
        <v>84</v>
      </c>
      <c r="C196" s="37">
        <f t="shared" si="42"/>
        <v>45.954000000000001</v>
      </c>
      <c r="E196" s="40">
        <f t="shared" si="55"/>
        <v>7352.64</v>
      </c>
      <c r="F196" s="40">
        <f t="shared" si="43"/>
        <v>3676.32</v>
      </c>
      <c r="G196" s="40">
        <f t="shared" si="44"/>
        <v>3676.32</v>
      </c>
      <c r="H196" s="40">
        <f t="shared" si="45"/>
        <v>1838.16</v>
      </c>
      <c r="I196" s="40">
        <f t="shared" si="46"/>
        <v>1838.16</v>
      </c>
      <c r="J196" s="40">
        <f t="shared" si="47"/>
        <v>1838.16</v>
      </c>
      <c r="K196" s="40">
        <f t="shared" si="48"/>
        <v>1838.16</v>
      </c>
      <c r="L196" s="40">
        <f t="shared" si="49"/>
        <v>1838.16</v>
      </c>
      <c r="M196" s="40">
        <f t="shared" si="50"/>
        <v>1838.16</v>
      </c>
      <c r="N196" s="40">
        <f t="shared" si="51"/>
        <v>1838.16</v>
      </c>
      <c r="O196" s="40">
        <f t="shared" si="52"/>
        <v>1838.16</v>
      </c>
      <c r="P196" s="56">
        <f t="shared" si="53"/>
        <v>1838.16</v>
      </c>
      <c r="Q196" s="57">
        <f t="shared" si="54"/>
        <v>31248.720000000001</v>
      </c>
    </row>
    <row r="197" spans="1:17">
      <c r="A197" s="20">
        <v>20</v>
      </c>
      <c r="B197" s="21" t="s">
        <v>85</v>
      </c>
      <c r="C197" s="37">
        <f t="shared" si="42"/>
        <v>20.679299999999998</v>
      </c>
      <c r="E197" s="40">
        <f t="shared" si="55"/>
        <v>16543.439999999999</v>
      </c>
      <c r="F197" s="40">
        <f t="shared" si="43"/>
        <v>1323.4751999999999</v>
      </c>
      <c r="G197" s="40">
        <f t="shared" si="44"/>
        <v>1323.4751999999999</v>
      </c>
      <c r="H197" s="40">
        <f t="shared" si="45"/>
        <v>1323.4751999999999</v>
      </c>
      <c r="I197" s="40">
        <f t="shared" si="46"/>
        <v>1323.4751999999999</v>
      </c>
      <c r="J197" s="40">
        <f t="shared" si="47"/>
        <v>1323.4751999999999</v>
      </c>
      <c r="K197" s="40">
        <f t="shared" si="48"/>
        <v>1323.4751999999999</v>
      </c>
      <c r="L197" s="40">
        <f t="shared" si="49"/>
        <v>1323.4751999999999</v>
      </c>
      <c r="M197" s="40">
        <f t="shared" si="50"/>
        <v>1323.4751999999999</v>
      </c>
      <c r="N197" s="40">
        <f t="shared" si="51"/>
        <v>1323.4751999999999</v>
      </c>
      <c r="O197" s="40">
        <f t="shared" si="52"/>
        <v>1323.4751999999999</v>
      </c>
      <c r="P197" s="56">
        <f t="shared" si="53"/>
        <v>1323.4751999999999</v>
      </c>
      <c r="Q197" s="57">
        <f t="shared" si="54"/>
        <v>31101.667200000007</v>
      </c>
    </row>
    <row r="199" spans="1:17">
      <c r="B199" s="44" t="s">
        <v>267</v>
      </c>
      <c r="C199" s="20"/>
      <c r="E199" s="43">
        <f>SUM(E178:E198)</f>
        <v>235168.67591999998</v>
      </c>
      <c r="F199" s="43">
        <f t="shared" ref="F199:P199" si="56">SUM(F178:F198)</f>
        <v>129076.82063999998</v>
      </c>
      <c r="G199" s="43">
        <f t="shared" si="56"/>
        <v>126656.57663999998</v>
      </c>
      <c r="H199" s="43">
        <f t="shared" si="56"/>
        <v>129314.86236</v>
      </c>
      <c r="I199" s="43">
        <f t="shared" si="56"/>
        <v>121318.86636</v>
      </c>
      <c r="J199" s="43">
        <f t="shared" si="56"/>
        <v>121318.86636</v>
      </c>
      <c r="K199" s="43">
        <f t="shared" si="56"/>
        <v>128671.50636</v>
      </c>
      <c r="L199" s="43">
        <f t="shared" si="56"/>
        <v>121318.86636</v>
      </c>
      <c r="M199" s="43">
        <f t="shared" si="56"/>
        <v>121318.86636</v>
      </c>
      <c r="N199" s="43">
        <f t="shared" si="56"/>
        <v>128671.50636</v>
      </c>
      <c r="O199" s="43">
        <f t="shared" si="56"/>
        <v>121318.86636</v>
      </c>
      <c r="P199" s="43">
        <f t="shared" si="56"/>
        <v>121318.86636</v>
      </c>
    </row>
    <row r="201" spans="1:17">
      <c r="B201" s="45" t="s">
        <v>262</v>
      </c>
      <c r="G201" s="42">
        <f>E199+F199+G199</f>
        <v>490902.07319999993</v>
      </c>
    </row>
    <row r="202" spans="1:17">
      <c r="B202" s="45" t="s">
        <v>263</v>
      </c>
      <c r="J202" s="42">
        <f>H199+I199+J199</f>
        <v>371952.59508</v>
      </c>
    </row>
    <row r="203" spans="1:17">
      <c r="B203" s="45" t="s">
        <v>264</v>
      </c>
      <c r="M203" s="42">
        <f>K199+L199+M199</f>
        <v>371309.23907999997</v>
      </c>
    </row>
    <row r="204" spans="1:17">
      <c r="B204" s="45" t="s">
        <v>265</v>
      </c>
      <c r="P204" s="42">
        <f>N199+O199+P199</f>
        <v>371309.23907999997</v>
      </c>
    </row>
    <row r="206" spans="1:17">
      <c r="B206" s="45" t="s">
        <v>266</v>
      </c>
      <c r="C206" s="42">
        <f>G201+J202+M203+P204</f>
        <v>1605473.1464399998</v>
      </c>
    </row>
    <row r="223" spans="5:16" ht="12" thickBot="1"/>
    <row r="224" spans="5:16" ht="12" thickBot="1">
      <c r="E224" s="283" t="s">
        <v>111</v>
      </c>
      <c r="F224" s="284"/>
      <c r="G224" s="284"/>
      <c r="H224" s="284"/>
      <c r="I224" s="284"/>
      <c r="J224" s="284"/>
      <c r="K224" s="284"/>
      <c r="L224" s="284"/>
      <c r="M224" s="284"/>
      <c r="N224" s="284"/>
      <c r="O224" s="284"/>
      <c r="P224" s="285"/>
    </row>
    <row r="225" spans="1:17">
      <c r="B225" s="59" t="s">
        <v>109</v>
      </c>
      <c r="C225" s="60">
        <v>0</v>
      </c>
      <c r="E225" s="286" t="s">
        <v>38</v>
      </c>
      <c r="F225" s="286"/>
      <c r="G225" s="286"/>
      <c r="H225" s="287" t="s">
        <v>39</v>
      </c>
      <c r="I225" s="287"/>
      <c r="J225" s="287"/>
      <c r="K225" s="287" t="s">
        <v>40</v>
      </c>
      <c r="L225" s="287"/>
      <c r="M225" s="287"/>
      <c r="N225" s="287" t="s">
        <v>41</v>
      </c>
      <c r="O225" s="287"/>
      <c r="P225" s="287"/>
    </row>
    <row r="226" spans="1:17">
      <c r="E226" s="39">
        <v>42186</v>
      </c>
      <c r="F226" s="39">
        <v>42217</v>
      </c>
      <c r="G226" s="39">
        <v>42248</v>
      </c>
      <c r="H226" s="39">
        <v>42278</v>
      </c>
      <c r="I226" s="39">
        <v>42309</v>
      </c>
      <c r="J226" s="39">
        <v>42339</v>
      </c>
      <c r="K226" s="39">
        <v>42370</v>
      </c>
      <c r="L226" s="39">
        <v>42401</v>
      </c>
      <c r="M226" s="39">
        <v>42430</v>
      </c>
      <c r="N226" s="39">
        <v>42461</v>
      </c>
      <c r="O226" s="39">
        <v>42491</v>
      </c>
      <c r="P226" s="39">
        <v>42522</v>
      </c>
    </row>
    <row r="227" spans="1:17">
      <c r="B227" s="31" t="s">
        <v>103</v>
      </c>
      <c r="C227" s="32" t="s">
        <v>104</v>
      </c>
      <c r="D227" s="35"/>
      <c r="Q227" s="41" t="s">
        <v>106</v>
      </c>
    </row>
    <row r="228" spans="1:17">
      <c r="A228" s="20">
        <v>1</v>
      </c>
      <c r="B228" s="21" t="s">
        <v>66</v>
      </c>
      <c r="C228" s="33" t="s">
        <v>87</v>
      </c>
      <c r="D228" s="34"/>
      <c r="E228" s="20">
        <f>E154-E154*C225/100</f>
        <v>40</v>
      </c>
      <c r="F228" s="20">
        <f>F154-F154*C225/100</f>
        <v>16</v>
      </c>
      <c r="G228" s="20">
        <f>G154-G154*C225/100</f>
        <v>16</v>
      </c>
      <c r="H228" s="20">
        <f>H154-H154*C225/100</f>
        <v>16</v>
      </c>
      <c r="I228" s="20">
        <f>I154-I154*C225/100</f>
        <v>16</v>
      </c>
      <c r="J228" s="20">
        <f>J154-J154*C225/100</f>
        <v>16</v>
      </c>
      <c r="K228" s="20">
        <f>K154-K154*C225/100</f>
        <v>16</v>
      </c>
      <c r="L228" s="20">
        <f>L154-L154*C225/100</f>
        <v>16</v>
      </c>
      <c r="M228" s="20">
        <f>M154-M154*C225/100</f>
        <v>16</v>
      </c>
      <c r="N228" s="20">
        <f>N154-N154*C225/100</f>
        <v>16</v>
      </c>
      <c r="O228" s="20">
        <f>O154-O154*C225/100</f>
        <v>16</v>
      </c>
      <c r="P228" s="20">
        <f>P154-P154*C225/100</f>
        <v>16</v>
      </c>
      <c r="Q228" s="55">
        <f>SUM(E228:P228)</f>
        <v>216</v>
      </c>
    </row>
    <row r="229" spans="1:17">
      <c r="A229" s="20">
        <v>2</v>
      </c>
      <c r="B229" s="21" t="s">
        <v>67</v>
      </c>
      <c r="C229" s="33" t="s">
        <v>87</v>
      </c>
      <c r="D229" s="34"/>
      <c r="E229" s="20">
        <f>E155-E155*C225/100</f>
        <v>80</v>
      </c>
      <c r="F229" s="20">
        <f>F155-F155*C225/100</f>
        <v>40</v>
      </c>
      <c r="G229" s="20">
        <f>G155-G155*C225/100</f>
        <v>24</v>
      </c>
      <c r="H229" s="20">
        <f>H155-H155*C225/100</f>
        <v>24</v>
      </c>
      <c r="I229" s="20">
        <f>I155-I155*C225/100</f>
        <v>24</v>
      </c>
      <c r="J229" s="20">
        <f>J155-J155*C225/100</f>
        <v>24</v>
      </c>
      <c r="K229" s="20">
        <f>K155-K155*C225/100</f>
        <v>24</v>
      </c>
      <c r="L229" s="20">
        <f>L155-L155*C225/100</f>
        <v>24</v>
      </c>
      <c r="M229" s="20">
        <f>M155-M155*C225/100</f>
        <v>24</v>
      </c>
      <c r="N229" s="20">
        <f>N155-N155*C225/100</f>
        <v>24</v>
      </c>
      <c r="O229" s="20">
        <f>O155-O155*C225/100</f>
        <v>24</v>
      </c>
      <c r="P229" s="20">
        <f>P155-P155*C225/100</f>
        <v>24</v>
      </c>
      <c r="Q229" s="55">
        <f t="shared" ref="Q229:Q247" si="57">SUM(E229:P229)</f>
        <v>360</v>
      </c>
    </row>
    <row r="230" spans="1:17">
      <c r="A230" s="20">
        <v>3</v>
      </c>
      <c r="B230" s="21" t="s">
        <v>69</v>
      </c>
      <c r="C230" s="33" t="s">
        <v>87</v>
      </c>
      <c r="D230" s="34"/>
      <c r="E230" s="20">
        <f>E156-E156*C225/100</f>
        <v>16</v>
      </c>
      <c r="F230" s="20">
        <f>F156-F156*C225/100</f>
        <v>12</v>
      </c>
      <c r="G230" s="20">
        <f>G156-G156*C225/100</f>
        <v>12</v>
      </c>
      <c r="H230" s="20">
        <f>H156-H156*C225/100</f>
        <v>12</v>
      </c>
      <c r="I230" s="20">
        <f>I156-I156*C225/100</f>
        <v>12</v>
      </c>
      <c r="J230" s="20">
        <f>J156-J156*C225/100</f>
        <v>12</v>
      </c>
      <c r="K230" s="20">
        <f>K156-K156*C225/100</f>
        <v>12</v>
      </c>
      <c r="L230" s="20">
        <f>L156-L156*C225/100</f>
        <v>12</v>
      </c>
      <c r="M230" s="20">
        <f>M156-M156*C225/100</f>
        <v>12</v>
      </c>
      <c r="N230" s="20">
        <f>N156-N156*C225/100</f>
        <v>12</v>
      </c>
      <c r="O230" s="20">
        <f>O156-O156*C225/100</f>
        <v>12</v>
      </c>
      <c r="P230" s="20">
        <f>P156-P156*C225/100</f>
        <v>12</v>
      </c>
      <c r="Q230" s="55">
        <f t="shared" si="57"/>
        <v>148</v>
      </c>
    </row>
    <row r="231" spans="1:17">
      <c r="A231" s="20">
        <v>4</v>
      </c>
      <c r="B231" s="21" t="s">
        <v>68</v>
      </c>
      <c r="C231" s="33" t="s">
        <v>87</v>
      </c>
      <c r="D231" s="34"/>
      <c r="E231" s="20">
        <f>E157-E157*C225/100</f>
        <v>16</v>
      </c>
      <c r="F231" s="20">
        <f>F157-F157*C225/100</f>
        <v>8</v>
      </c>
      <c r="G231" s="20">
        <f>G157-G157*C225/100</f>
        <v>8</v>
      </c>
      <c r="H231" s="20">
        <f>H157-H157*C225/100</f>
        <v>8</v>
      </c>
      <c r="I231" s="20">
        <f>I157-I157*C225/100</f>
        <v>8</v>
      </c>
      <c r="J231" s="20">
        <f>J157-J157*C225/100</f>
        <v>8</v>
      </c>
      <c r="K231" s="20">
        <f>K157-K157*C225/100</f>
        <v>8</v>
      </c>
      <c r="L231" s="20">
        <f>L157-L157*C225/100</f>
        <v>8</v>
      </c>
      <c r="M231" s="20">
        <f>M157-M157*C225/100</f>
        <v>8</v>
      </c>
      <c r="N231" s="20">
        <f>N157-N157*C225/100</f>
        <v>8</v>
      </c>
      <c r="O231" s="20">
        <f>O157-O157*C225/100</f>
        <v>8</v>
      </c>
      <c r="P231" s="20">
        <f>P157-P157*C225/100</f>
        <v>8</v>
      </c>
      <c r="Q231" s="55">
        <f t="shared" si="57"/>
        <v>104</v>
      </c>
    </row>
    <row r="232" spans="1:17">
      <c r="A232" s="20">
        <v>5</v>
      </c>
      <c r="B232" s="21" t="s">
        <v>70</v>
      </c>
      <c r="C232" s="33" t="s">
        <v>87</v>
      </c>
      <c r="D232" s="34"/>
      <c r="E232" s="20">
        <f>E158-E158*C225/100</f>
        <v>40</v>
      </c>
      <c r="F232" s="20">
        <f>F158-F158*C225/100</f>
        <v>24</v>
      </c>
      <c r="G232" s="20">
        <f>G158-G158*C225/100</f>
        <v>24</v>
      </c>
      <c r="H232" s="20">
        <f>H158-H158*C225/100</f>
        <v>24</v>
      </c>
      <c r="I232" s="20">
        <f>I158-I158*C225/100</f>
        <v>24</v>
      </c>
      <c r="J232" s="20">
        <f>J158-J158*C225/100</f>
        <v>24</v>
      </c>
      <c r="K232" s="20">
        <f>K158-K158*C225/100</f>
        <v>24</v>
      </c>
      <c r="L232" s="20">
        <f>L158-L158*C225/100</f>
        <v>24</v>
      </c>
      <c r="M232" s="20">
        <f>M158-M158*C225/100</f>
        <v>24</v>
      </c>
      <c r="N232" s="20">
        <f>N158-N158*C225/100</f>
        <v>24</v>
      </c>
      <c r="O232" s="20">
        <f>O158-O158*C225/100</f>
        <v>24</v>
      </c>
      <c r="P232" s="20">
        <f>P158-P158*C225/100</f>
        <v>24</v>
      </c>
      <c r="Q232" s="55">
        <f t="shared" si="57"/>
        <v>304</v>
      </c>
    </row>
    <row r="233" spans="1:17">
      <c r="A233" s="20">
        <v>6</v>
      </c>
      <c r="B233" s="21" t="s">
        <v>73</v>
      </c>
      <c r="C233" s="33" t="s">
        <v>87</v>
      </c>
      <c r="D233" s="34"/>
      <c r="E233" s="20">
        <f>E159-E159*C225/100</f>
        <v>400</v>
      </c>
      <c r="F233" s="20">
        <f>F159-F159*C225/100</f>
        <v>80</v>
      </c>
      <c r="G233" s="20">
        <f>G159-G159*C225/100</f>
        <v>80</v>
      </c>
      <c r="H233" s="20">
        <f>H159-H159*C225/100</f>
        <v>80</v>
      </c>
      <c r="I233" s="20">
        <f>I159-I159*C225/100</f>
        <v>80</v>
      </c>
      <c r="J233" s="20">
        <f>J159-J159*C225/100</f>
        <v>80</v>
      </c>
      <c r="K233" s="20">
        <f>K159-K159*C225/100</f>
        <v>80</v>
      </c>
      <c r="L233" s="20">
        <f>L159-L159*C225/100</f>
        <v>80</v>
      </c>
      <c r="M233" s="20">
        <f>M159-M159*C225/100</f>
        <v>80</v>
      </c>
      <c r="N233" s="20">
        <f>N159-N159*C225/100</f>
        <v>80</v>
      </c>
      <c r="O233" s="20">
        <f>O159-O159*C225/100</f>
        <v>80</v>
      </c>
      <c r="P233" s="20">
        <f>P159-P159*C225/100</f>
        <v>80</v>
      </c>
      <c r="Q233" s="55">
        <f t="shared" si="57"/>
        <v>1280</v>
      </c>
    </row>
    <row r="234" spans="1:17">
      <c r="A234" s="20">
        <v>7</v>
      </c>
      <c r="B234" s="21" t="s">
        <v>72</v>
      </c>
      <c r="C234" s="33" t="s">
        <v>87</v>
      </c>
      <c r="D234" s="34"/>
      <c r="E234" s="20">
        <f>E160-E160*C225/100</f>
        <v>40</v>
      </c>
      <c r="F234" s="20">
        <f>F160-F160*C225/100</f>
        <v>16</v>
      </c>
      <c r="G234" s="20">
        <f>G160-G160*C225/100</f>
        <v>16</v>
      </c>
      <c r="H234" s="20">
        <f>H160-H160*C225/100</f>
        <v>16</v>
      </c>
      <c r="I234" s="20">
        <f>I160-I160*C225/100</f>
        <v>16</v>
      </c>
      <c r="J234" s="20">
        <f>J160-J160*C225/100</f>
        <v>16</v>
      </c>
      <c r="K234" s="20">
        <f>K160-K160*C225/100</f>
        <v>16</v>
      </c>
      <c r="L234" s="20">
        <f>L160-L160*C225/100</f>
        <v>16</v>
      </c>
      <c r="M234" s="20">
        <f>M160-M160*C225/100</f>
        <v>16</v>
      </c>
      <c r="N234" s="20">
        <f>N160-N160*C225/100</f>
        <v>16</v>
      </c>
      <c r="O234" s="20">
        <f>O160-O160*C225/100</f>
        <v>16</v>
      </c>
      <c r="P234" s="20">
        <f>P160-P160*C225/100</f>
        <v>16</v>
      </c>
      <c r="Q234" s="55">
        <f t="shared" si="57"/>
        <v>216</v>
      </c>
    </row>
    <row r="235" spans="1:17">
      <c r="A235" s="20">
        <v>8</v>
      </c>
      <c r="B235" s="21" t="s">
        <v>71</v>
      </c>
      <c r="C235" s="33" t="s">
        <v>87</v>
      </c>
      <c r="D235" s="34"/>
      <c r="E235" s="20">
        <f>E161-E161*C225/100</f>
        <v>4</v>
      </c>
      <c r="F235" s="20">
        <f>F161-F161*C225/100</f>
        <v>2.4</v>
      </c>
      <c r="G235" s="20">
        <f>G161-G161*C225/100</f>
        <v>2.4</v>
      </c>
      <c r="H235" s="20">
        <f>H161-H161*C225/100</f>
        <v>2.4</v>
      </c>
      <c r="I235" s="20">
        <f>I161-I161*C225/100</f>
        <v>2.4</v>
      </c>
      <c r="J235" s="20">
        <f>J161-J161*C225/100</f>
        <v>2.4</v>
      </c>
      <c r="K235" s="20">
        <f>K161-K161*C225/100</f>
        <v>2.4</v>
      </c>
      <c r="L235" s="20">
        <f>L161-L161*C225/100</f>
        <v>2.4</v>
      </c>
      <c r="M235" s="20">
        <f>M161-M161*C225/100</f>
        <v>2.4</v>
      </c>
      <c r="N235" s="20">
        <f>N161-N161*C225/100</f>
        <v>2.4</v>
      </c>
      <c r="O235" s="20">
        <f>O161-O161*C225/100</f>
        <v>2.4</v>
      </c>
      <c r="P235" s="20">
        <f>P161-P161*C225/100</f>
        <v>2.4</v>
      </c>
      <c r="Q235" s="55">
        <f t="shared" si="57"/>
        <v>30.399999999999991</v>
      </c>
    </row>
    <row r="236" spans="1:17">
      <c r="A236" s="20">
        <v>9</v>
      </c>
      <c r="B236" s="21" t="s">
        <v>74</v>
      </c>
      <c r="C236" s="33" t="s">
        <v>87</v>
      </c>
      <c r="D236" s="34"/>
      <c r="E236" s="20">
        <f>E162-E162*C225/100</f>
        <v>40</v>
      </c>
      <c r="F236" s="20">
        <f>F162-F162*C225/100</f>
        <v>20</v>
      </c>
      <c r="G236" s="20">
        <f>G162-G162*C225/100</f>
        <v>20</v>
      </c>
      <c r="H236" s="20">
        <f>H162-H162*C225/100</f>
        <v>16</v>
      </c>
      <c r="I236" s="20">
        <f>I162-I162*C225/100</f>
        <v>16</v>
      </c>
      <c r="J236" s="20">
        <f>J162-J162*C225/100</f>
        <v>16</v>
      </c>
      <c r="K236" s="20">
        <f>K162-K162*C225/100</f>
        <v>16</v>
      </c>
      <c r="L236" s="20">
        <f>L162-L162*C225/100</f>
        <v>16</v>
      </c>
      <c r="M236" s="20">
        <f>M162-M162*C225/100</f>
        <v>16</v>
      </c>
      <c r="N236" s="20">
        <f>N162-N162*C225/100</f>
        <v>16</v>
      </c>
      <c r="O236" s="20">
        <f>O162-O162*C225/100</f>
        <v>16</v>
      </c>
      <c r="P236" s="20">
        <f>P162-P162*C225/100</f>
        <v>16</v>
      </c>
      <c r="Q236" s="55">
        <f t="shared" si="57"/>
        <v>224</v>
      </c>
    </row>
    <row r="237" spans="1:17">
      <c r="A237" s="20">
        <v>10</v>
      </c>
      <c r="B237" s="21" t="s">
        <v>75</v>
      </c>
      <c r="C237" s="33" t="s">
        <v>94</v>
      </c>
      <c r="D237" s="34"/>
      <c r="E237" s="20">
        <f>E163-E163*C225/100</f>
        <v>800</v>
      </c>
      <c r="F237" s="20">
        <f>F163-F163*C225/100</f>
        <v>400</v>
      </c>
      <c r="G237" s="20">
        <f>G163-G163*C225/100</f>
        <v>400</v>
      </c>
      <c r="H237" s="20">
        <f>H163-H163*C225/100</f>
        <v>400</v>
      </c>
      <c r="I237" s="20">
        <f>I163-I163*C225/100</f>
        <v>400</v>
      </c>
      <c r="J237" s="20">
        <f>J163-J163*C225/100</f>
        <v>400</v>
      </c>
      <c r="K237" s="20">
        <f>K163-K163*C225/100</f>
        <v>400</v>
      </c>
      <c r="L237" s="20">
        <f>L163-L163*C225/100</f>
        <v>400</v>
      </c>
      <c r="M237" s="20">
        <f>M163-M163*C225/100</f>
        <v>400</v>
      </c>
      <c r="N237" s="20">
        <f>N163-N163*C225/100</f>
        <v>400</v>
      </c>
      <c r="O237" s="20">
        <f>O163-O163*C225/100</f>
        <v>400</v>
      </c>
      <c r="P237" s="20">
        <f>P163-P163*C225/100</f>
        <v>400</v>
      </c>
      <c r="Q237" s="55">
        <f t="shared" si="57"/>
        <v>5200</v>
      </c>
    </row>
    <row r="238" spans="1:17">
      <c r="A238" s="20">
        <v>11</v>
      </c>
      <c r="B238" s="21" t="s">
        <v>76</v>
      </c>
      <c r="C238" s="33" t="s">
        <v>91</v>
      </c>
      <c r="D238" s="34"/>
      <c r="E238" s="20">
        <f>E164-E164*C225/100</f>
        <v>400</v>
      </c>
      <c r="F238" s="20">
        <f>F164-F164*C225/100</f>
        <v>120</v>
      </c>
      <c r="G238" s="20">
        <f>G164-G164*C225/100</f>
        <v>120</v>
      </c>
      <c r="H238" s="20">
        <f>H164-H164*C225/100</f>
        <v>80</v>
      </c>
      <c r="I238" s="20">
        <f>I164-I164*C225/100</f>
        <v>80</v>
      </c>
      <c r="J238" s="20">
        <f>J164-J164*C225/100</f>
        <v>80</v>
      </c>
      <c r="K238" s="20">
        <f>K164-K164*C225/100</f>
        <v>80</v>
      </c>
      <c r="L238" s="20">
        <f>L164-L164*C225/100</f>
        <v>80</v>
      </c>
      <c r="M238" s="20">
        <f>M164-M164*C225/100</f>
        <v>80</v>
      </c>
      <c r="N238" s="20">
        <f>N164-N164*C225/100</f>
        <v>80</v>
      </c>
      <c r="O238" s="20">
        <f>O164-O164*C225/100</f>
        <v>80</v>
      </c>
      <c r="P238" s="20">
        <f>P164-P164*C225/100</f>
        <v>80</v>
      </c>
      <c r="Q238" s="55">
        <f t="shared" si="57"/>
        <v>1360</v>
      </c>
    </row>
    <row r="239" spans="1:17">
      <c r="A239" s="20">
        <v>12</v>
      </c>
      <c r="B239" s="21" t="s">
        <v>77</v>
      </c>
      <c r="C239" s="33" t="s">
        <v>88</v>
      </c>
      <c r="D239" s="34"/>
      <c r="E239" s="20">
        <f>E165-E165*C225/100</f>
        <v>160</v>
      </c>
      <c r="F239" s="20">
        <f>F165-F165*C225/100</f>
        <v>40</v>
      </c>
      <c r="G239" s="20">
        <f>G165-G165*C225/100</f>
        <v>40</v>
      </c>
      <c r="H239" s="20">
        <f>H165-H165*C225/100</f>
        <v>40</v>
      </c>
      <c r="I239" s="20">
        <f>I165-I165*C225/100</f>
        <v>40</v>
      </c>
      <c r="J239" s="20">
        <f>J165-J165*C225/100</f>
        <v>40</v>
      </c>
      <c r="K239" s="20">
        <f>K165-K165*C225/100</f>
        <v>40</v>
      </c>
      <c r="L239" s="20">
        <f>L165-L165*C225/100</f>
        <v>40</v>
      </c>
      <c r="M239" s="20">
        <f>M165-M165*C225/100</f>
        <v>40</v>
      </c>
      <c r="N239" s="20">
        <f>N165-N165*C225/100</f>
        <v>40</v>
      </c>
      <c r="O239" s="20">
        <f>O165-O165*C225/100</f>
        <v>40</v>
      </c>
      <c r="P239" s="20">
        <f>P165-P165*C225/100</f>
        <v>40</v>
      </c>
      <c r="Q239" s="55">
        <f t="shared" si="57"/>
        <v>600</v>
      </c>
    </row>
    <row r="240" spans="1:17">
      <c r="A240" s="20">
        <v>13</v>
      </c>
      <c r="B240" s="21" t="s">
        <v>78</v>
      </c>
      <c r="C240" s="33" t="s">
        <v>92</v>
      </c>
      <c r="D240" s="34"/>
      <c r="E240" s="20">
        <f>E166-E166*C225/100</f>
        <v>4000</v>
      </c>
      <c r="F240" s="20">
        <f>F166-F166*C225/100</f>
        <v>4000</v>
      </c>
      <c r="G240" s="20">
        <f>G166-G166*C225/100</f>
        <v>4000</v>
      </c>
      <c r="H240" s="20">
        <f>H166-H166*C225/100</f>
        <v>4000</v>
      </c>
      <c r="I240" s="20">
        <f>I166-I166*C225/100</f>
        <v>4000</v>
      </c>
      <c r="J240" s="20">
        <f>J166-J166*C225/100</f>
        <v>4000</v>
      </c>
      <c r="K240" s="20">
        <f>K166-K166*C225/100</f>
        <v>4000</v>
      </c>
      <c r="L240" s="20">
        <f>L166-L166*C225/100</f>
        <v>4000</v>
      </c>
      <c r="M240" s="20">
        <f>M166-M166*C225/100</f>
        <v>4000</v>
      </c>
      <c r="N240" s="20">
        <f>N166-N166*C225/100</f>
        <v>4000</v>
      </c>
      <c r="O240" s="20">
        <f>O166-O166*C225/100</f>
        <v>4000</v>
      </c>
      <c r="P240" s="20">
        <f>P166-P166*C225/100</f>
        <v>4000</v>
      </c>
      <c r="Q240" s="55">
        <f t="shared" si="57"/>
        <v>48000</v>
      </c>
    </row>
    <row r="241" spans="1:17">
      <c r="A241" s="20">
        <v>14</v>
      </c>
      <c r="B241" s="21" t="s">
        <v>79</v>
      </c>
      <c r="C241" s="33" t="s">
        <v>93</v>
      </c>
      <c r="D241" s="34"/>
      <c r="E241" s="20">
        <f>E167-E167*C225/100</f>
        <v>3200</v>
      </c>
      <c r="F241" s="20">
        <f>F167-F167*C225/100</f>
        <v>2400</v>
      </c>
      <c r="G241" s="20">
        <f>G167-G167*C225/100</f>
        <v>2400</v>
      </c>
      <c r="H241" s="20">
        <f>H167-H167*C225/100</f>
        <v>3200</v>
      </c>
      <c r="I241" s="20">
        <f>I167-I167*C225/100</f>
        <v>2400</v>
      </c>
      <c r="J241" s="20">
        <f>J167-J167*C225/100</f>
        <v>2400</v>
      </c>
      <c r="K241" s="20">
        <f>K167-K167*C225/100</f>
        <v>3200</v>
      </c>
      <c r="L241" s="20">
        <f>L167-L167*C225/100</f>
        <v>2400</v>
      </c>
      <c r="M241" s="20">
        <f>M167-M167*C225/100</f>
        <v>2400</v>
      </c>
      <c r="N241" s="20">
        <f>N167-N167*C225/100</f>
        <v>3200</v>
      </c>
      <c r="O241" s="20">
        <f>O167-O167*C225/100</f>
        <v>2400</v>
      </c>
      <c r="P241" s="20">
        <f>P167-P167*C225/100</f>
        <v>2400</v>
      </c>
      <c r="Q241" s="55">
        <f t="shared" si="57"/>
        <v>32000</v>
      </c>
    </row>
    <row r="242" spans="1:17">
      <c r="A242" s="20">
        <v>15</v>
      </c>
      <c r="B242" s="21" t="s">
        <v>83</v>
      </c>
      <c r="C242" s="33" t="s">
        <v>87</v>
      </c>
      <c r="D242" s="34"/>
      <c r="E242" s="20">
        <f>E168-E168*C225/100</f>
        <v>400</v>
      </c>
      <c r="F242" s="20">
        <f>F168-F168*C225/100</f>
        <v>80</v>
      </c>
      <c r="G242" s="20">
        <f>G168-G168*C225/100</f>
        <v>80</v>
      </c>
      <c r="H242" s="20">
        <f>H168-H168*C225/100</f>
        <v>80</v>
      </c>
      <c r="I242" s="20">
        <f>I168-I168*C225/100</f>
        <v>80</v>
      </c>
      <c r="J242" s="20">
        <f>J168-J168*C225/100</f>
        <v>80</v>
      </c>
      <c r="K242" s="20">
        <f>K168-K168*C225/100</f>
        <v>80</v>
      </c>
      <c r="L242" s="20">
        <f>L168-L168*C225/100</f>
        <v>80</v>
      </c>
      <c r="M242" s="20">
        <f>M168-M168*C225/100</f>
        <v>80</v>
      </c>
      <c r="N242" s="20">
        <f>N168-N168*C225/100</f>
        <v>80</v>
      </c>
      <c r="O242" s="20">
        <f>O168-O168*C225/100</f>
        <v>80</v>
      </c>
      <c r="P242" s="20">
        <f>P168-P168*C225/100</f>
        <v>80</v>
      </c>
      <c r="Q242" s="55">
        <f t="shared" si="57"/>
        <v>1280</v>
      </c>
    </row>
    <row r="243" spans="1:17">
      <c r="A243" s="20">
        <v>16</v>
      </c>
      <c r="B243" s="21" t="s">
        <v>82</v>
      </c>
      <c r="C243" s="33" t="s">
        <v>87</v>
      </c>
      <c r="D243" s="34"/>
      <c r="E243" s="20">
        <f>E169-E169*C225/100</f>
        <v>400</v>
      </c>
      <c r="F243" s="20">
        <f>F169-F169*C225/100</f>
        <v>80</v>
      </c>
      <c r="G243" s="20">
        <f>G169-G169*C225/100</f>
        <v>80</v>
      </c>
      <c r="H243" s="20">
        <f>H169-H169*C225/100</f>
        <v>80</v>
      </c>
      <c r="I243" s="20">
        <f>I169-I169*C225/100</f>
        <v>80</v>
      </c>
      <c r="J243" s="20">
        <f>J169-J169*C225/100</f>
        <v>80</v>
      </c>
      <c r="K243" s="20">
        <f>K169-K169*C225/100</f>
        <v>80</v>
      </c>
      <c r="L243" s="20">
        <f>L169-L169*C225/100</f>
        <v>80</v>
      </c>
      <c r="M243" s="20">
        <f>M169-M169*C225/100</f>
        <v>80</v>
      </c>
      <c r="N243" s="20">
        <f>N169-N169*C225/100</f>
        <v>80</v>
      </c>
      <c r="O243" s="20">
        <f>O169-O169*C225/100</f>
        <v>80</v>
      </c>
      <c r="P243" s="20">
        <f>P169-P169*C225/100</f>
        <v>80</v>
      </c>
      <c r="Q243" s="55">
        <f t="shared" si="57"/>
        <v>1280</v>
      </c>
    </row>
    <row r="244" spans="1:17">
      <c r="A244" s="20">
        <v>17</v>
      </c>
      <c r="B244" s="21" t="s">
        <v>80</v>
      </c>
      <c r="C244" s="33" t="s">
        <v>87</v>
      </c>
      <c r="D244" s="34"/>
      <c r="E244" s="20">
        <f>E170-E170*C225/100</f>
        <v>400</v>
      </c>
      <c r="F244" s="20">
        <f>F170-F170*C225/100</f>
        <v>80</v>
      </c>
      <c r="G244" s="20">
        <f>G170-G170*C225/100</f>
        <v>80</v>
      </c>
      <c r="H244" s="20">
        <f>H170-H170*F225/100</f>
        <v>100</v>
      </c>
      <c r="I244" s="20">
        <f>I170-I170*C225/100</f>
        <v>80</v>
      </c>
      <c r="J244" s="20">
        <f>J170-J170*C225/100</f>
        <v>80</v>
      </c>
      <c r="K244" s="20">
        <f>K170-K170*C225/100</f>
        <v>80</v>
      </c>
      <c r="L244" s="20">
        <f>L170-L170*C225/100</f>
        <v>80</v>
      </c>
      <c r="M244" s="20">
        <f>M170-M170*C225/100</f>
        <v>80</v>
      </c>
      <c r="N244" s="20">
        <f>N170-N170*C225/100</f>
        <v>80</v>
      </c>
      <c r="O244" s="20">
        <f>O170-O170*C225/100</f>
        <v>80</v>
      </c>
      <c r="P244" s="20">
        <f>P170-P170*C225/100</f>
        <v>80</v>
      </c>
      <c r="Q244" s="55">
        <f t="shared" si="57"/>
        <v>1300</v>
      </c>
    </row>
    <row r="245" spans="1:17">
      <c r="A245" s="20">
        <v>18</v>
      </c>
      <c r="B245" s="21" t="s">
        <v>81</v>
      </c>
      <c r="C245" s="33" t="s">
        <v>87</v>
      </c>
      <c r="D245" s="34"/>
      <c r="E245" s="20">
        <f>E171-E171*C225/100</f>
        <v>160</v>
      </c>
      <c r="F245" s="20">
        <f>F171-F171*C225/100</f>
        <v>80</v>
      </c>
      <c r="G245" s="20">
        <f>G171-G171*C225/100</f>
        <v>80</v>
      </c>
      <c r="H245" s="20">
        <f>H171-H171*C225/100</f>
        <v>40</v>
      </c>
      <c r="I245" s="20">
        <f>I171-I171*C225/100</f>
        <v>40</v>
      </c>
      <c r="J245" s="20">
        <f>J171-J171*C225/100</f>
        <v>40</v>
      </c>
      <c r="K245" s="20">
        <f>K171-K171*C225/100</f>
        <v>40</v>
      </c>
      <c r="L245" s="20">
        <f>L171-L171*C225/100</f>
        <v>40</v>
      </c>
      <c r="M245" s="20">
        <f>M171-M171*C225/100</f>
        <v>40</v>
      </c>
      <c r="N245" s="20">
        <f>N171-N171*C225/100</f>
        <v>40</v>
      </c>
      <c r="O245" s="20">
        <f>O171-O171*C225/100</f>
        <v>40</v>
      </c>
      <c r="P245" s="20">
        <f>P171-P171*C225/100</f>
        <v>40</v>
      </c>
      <c r="Q245" s="55">
        <f t="shared" si="57"/>
        <v>680</v>
      </c>
    </row>
    <row r="246" spans="1:17">
      <c r="A246" s="20">
        <v>19</v>
      </c>
      <c r="B246" s="21" t="s">
        <v>84</v>
      </c>
      <c r="C246" s="33" t="s">
        <v>89</v>
      </c>
      <c r="D246" s="34"/>
      <c r="E246" s="20">
        <f>E172-E172*C225/100</f>
        <v>160</v>
      </c>
      <c r="F246" s="20">
        <f>F172-F172*C225/100</f>
        <v>80</v>
      </c>
      <c r="G246" s="20">
        <f>G172-G172*C225/100</f>
        <v>80</v>
      </c>
      <c r="H246" s="20">
        <f>H172-H172*C225/100</f>
        <v>40</v>
      </c>
      <c r="I246" s="20">
        <f>I172-I172*C225/100</f>
        <v>40</v>
      </c>
      <c r="J246" s="20">
        <f>J172-J172*C225/100</f>
        <v>40</v>
      </c>
      <c r="K246" s="20">
        <f>K172-K172*C225/100</f>
        <v>40</v>
      </c>
      <c r="L246" s="20">
        <f>L172-L172*C225/100</f>
        <v>40</v>
      </c>
      <c r="M246" s="20">
        <f>M172-M172*C225/100</f>
        <v>40</v>
      </c>
      <c r="N246" s="20">
        <f>N172-N172*C225/100</f>
        <v>40</v>
      </c>
      <c r="O246" s="20">
        <f>O172-O172*C225/100</f>
        <v>40</v>
      </c>
      <c r="P246" s="20">
        <f>P172-P172*C225/100</f>
        <v>40</v>
      </c>
      <c r="Q246" s="55">
        <f t="shared" si="57"/>
        <v>680</v>
      </c>
    </row>
    <row r="247" spans="1:17">
      <c r="A247" s="20">
        <v>20</v>
      </c>
      <c r="B247" s="21" t="s">
        <v>85</v>
      </c>
      <c r="C247" s="33" t="s">
        <v>87</v>
      </c>
      <c r="D247" s="34"/>
      <c r="E247" s="20">
        <f>E173-E173*C225/100</f>
        <v>800</v>
      </c>
      <c r="F247" s="20">
        <f>F173-F173*C225/100</f>
        <v>64</v>
      </c>
      <c r="G247" s="20">
        <f>G173-G173*C225/100</f>
        <v>64</v>
      </c>
      <c r="H247" s="20">
        <f>H173-H173*C225/100</f>
        <v>64</v>
      </c>
      <c r="I247" s="20">
        <f>I173-I173*C225/100</f>
        <v>64</v>
      </c>
      <c r="J247" s="20">
        <f>J173-J173*C225/100</f>
        <v>64</v>
      </c>
      <c r="K247" s="20">
        <f>K173-K173*C225/100</f>
        <v>64</v>
      </c>
      <c r="L247" s="20">
        <f>L173-L173*C225/100</f>
        <v>64</v>
      </c>
      <c r="M247" s="20">
        <f>M173-M173*C225/100</f>
        <v>64</v>
      </c>
      <c r="N247" s="20">
        <f>N173-N173*C225/100</f>
        <v>64</v>
      </c>
      <c r="O247" s="20">
        <f>O173-O173*C225/100</f>
        <v>64</v>
      </c>
      <c r="P247" s="20">
        <f>P173-P173*C225/100</f>
        <v>64</v>
      </c>
      <c r="Q247" s="55">
        <f t="shared" si="57"/>
        <v>1504</v>
      </c>
    </row>
    <row r="250" spans="1:17">
      <c r="E250" s="39">
        <v>42186</v>
      </c>
      <c r="F250" s="39">
        <v>42217</v>
      </c>
      <c r="G250" s="39">
        <v>42248</v>
      </c>
      <c r="H250" s="39">
        <v>42278</v>
      </c>
      <c r="I250" s="39">
        <v>42309</v>
      </c>
      <c r="J250" s="39">
        <v>42339</v>
      </c>
      <c r="K250" s="39">
        <v>42370</v>
      </c>
      <c r="L250" s="39">
        <v>42401</v>
      </c>
      <c r="M250" s="39">
        <v>42430</v>
      </c>
      <c r="N250" s="39">
        <v>42461</v>
      </c>
      <c r="O250" s="39">
        <v>42491</v>
      </c>
      <c r="P250" s="39">
        <v>42522</v>
      </c>
    </row>
    <row r="251" spans="1:17">
      <c r="B251" s="31" t="s">
        <v>103</v>
      </c>
      <c r="C251" s="36" t="s">
        <v>105</v>
      </c>
      <c r="Q251" s="41" t="s">
        <v>106</v>
      </c>
    </row>
    <row r="252" spans="1:17">
      <c r="A252" s="20">
        <v>1</v>
      </c>
      <c r="B252" s="21" t="s">
        <v>66</v>
      </c>
      <c r="C252" s="37">
        <f>C178</f>
        <v>132.11775</v>
      </c>
      <c r="E252" s="40">
        <f>E228*C252</f>
        <v>5284.71</v>
      </c>
      <c r="F252" s="40">
        <f>F228*C252</f>
        <v>2113.884</v>
      </c>
      <c r="G252" s="40">
        <f>G228*C252</f>
        <v>2113.884</v>
      </c>
      <c r="H252" s="40">
        <f>H228*C252</f>
        <v>2113.884</v>
      </c>
      <c r="I252" s="40">
        <f>I228*C252</f>
        <v>2113.884</v>
      </c>
      <c r="J252" s="40">
        <f>J228*C252</f>
        <v>2113.884</v>
      </c>
      <c r="K252" s="40">
        <f>K228*C252</f>
        <v>2113.884</v>
      </c>
      <c r="L252" s="40">
        <f>L228*C252</f>
        <v>2113.884</v>
      </c>
      <c r="M252" s="40">
        <f>M228*C252</f>
        <v>2113.884</v>
      </c>
      <c r="N252" s="40">
        <f>N228*C252</f>
        <v>2113.884</v>
      </c>
      <c r="O252" s="40">
        <f>O228*C252</f>
        <v>2113.884</v>
      </c>
      <c r="P252" s="56">
        <f>P228*C252</f>
        <v>2113.884</v>
      </c>
      <c r="Q252" s="57">
        <f>SUM(E252:P252)</f>
        <v>28537.433999999994</v>
      </c>
    </row>
    <row r="253" spans="1:17">
      <c r="A253" s="20">
        <v>2</v>
      </c>
      <c r="B253" s="21" t="s">
        <v>67</v>
      </c>
      <c r="C253" s="37">
        <f t="shared" ref="C253:C271" si="58">C179</f>
        <v>151.26524999999998</v>
      </c>
      <c r="E253" s="40">
        <f>E229*C253</f>
        <v>12101.219999999998</v>
      </c>
      <c r="F253" s="40">
        <f t="shared" ref="F253:F271" si="59">F229*C253</f>
        <v>6050.6099999999988</v>
      </c>
      <c r="G253" s="40">
        <f t="shared" ref="G253:G271" si="60">G229*C253</f>
        <v>3630.3659999999995</v>
      </c>
      <c r="H253" s="40">
        <f t="shared" ref="H253:H271" si="61">H229*C253</f>
        <v>3630.3659999999995</v>
      </c>
      <c r="I253" s="40">
        <f t="shared" ref="I253:I271" si="62">I229*C253</f>
        <v>3630.3659999999995</v>
      </c>
      <c r="J253" s="40">
        <f t="shared" ref="J253:J271" si="63">J229*C253</f>
        <v>3630.3659999999995</v>
      </c>
      <c r="K253" s="40">
        <f t="shared" ref="K253:K271" si="64">K229*C253</f>
        <v>3630.3659999999995</v>
      </c>
      <c r="L253" s="40">
        <f t="shared" ref="L253:L271" si="65">L229*C253</f>
        <v>3630.3659999999995</v>
      </c>
      <c r="M253" s="40">
        <f t="shared" ref="M253:M271" si="66">M229*C253</f>
        <v>3630.3659999999995</v>
      </c>
      <c r="N253" s="40">
        <f t="shared" ref="N253:N271" si="67">N229*C253</f>
        <v>3630.3659999999995</v>
      </c>
      <c r="O253" s="40">
        <f t="shared" ref="O253:O271" si="68">O229*C253</f>
        <v>3630.3659999999995</v>
      </c>
      <c r="P253" s="56">
        <f t="shared" ref="P253:P271" si="69">P229*C253</f>
        <v>3630.3659999999995</v>
      </c>
      <c r="Q253" s="57">
        <f t="shared" ref="Q253:Q271" si="70">SUM(E253:P253)</f>
        <v>54455.49</v>
      </c>
    </row>
    <row r="254" spans="1:17">
      <c r="A254" s="20">
        <v>3</v>
      </c>
      <c r="B254" s="21" t="s">
        <v>69</v>
      </c>
      <c r="C254" s="37">
        <f t="shared" si="58"/>
        <v>50.779169999999993</v>
      </c>
      <c r="E254" s="40">
        <f t="shared" ref="E254:E271" si="71">E230*C254</f>
        <v>812.4667199999999</v>
      </c>
      <c r="F254" s="40">
        <f t="shared" si="59"/>
        <v>609.35003999999992</v>
      </c>
      <c r="G254" s="40">
        <f t="shared" si="60"/>
        <v>609.35003999999992</v>
      </c>
      <c r="H254" s="40">
        <f t="shared" si="61"/>
        <v>609.35003999999992</v>
      </c>
      <c r="I254" s="40">
        <f t="shared" si="62"/>
        <v>609.35003999999992</v>
      </c>
      <c r="J254" s="40">
        <f t="shared" si="63"/>
        <v>609.35003999999992</v>
      </c>
      <c r="K254" s="40">
        <f t="shared" si="64"/>
        <v>609.35003999999992</v>
      </c>
      <c r="L254" s="40">
        <f t="shared" si="65"/>
        <v>609.35003999999992</v>
      </c>
      <c r="M254" s="40">
        <f t="shared" si="66"/>
        <v>609.35003999999992</v>
      </c>
      <c r="N254" s="40">
        <f t="shared" si="67"/>
        <v>609.35003999999992</v>
      </c>
      <c r="O254" s="40">
        <f t="shared" si="68"/>
        <v>609.35003999999992</v>
      </c>
      <c r="P254" s="56">
        <f t="shared" si="69"/>
        <v>609.35003999999992</v>
      </c>
      <c r="Q254" s="57">
        <f t="shared" si="70"/>
        <v>7515.3171600000005</v>
      </c>
    </row>
    <row r="255" spans="1:17">
      <c r="A255" s="20">
        <v>4</v>
      </c>
      <c r="B255" s="21" t="s">
        <v>68</v>
      </c>
      <c r="C255" s="37">
        <f t="shared" si="58"/>
        <v>79.270649999999989</v>
      </c>
      <c r="E255" s="40">
        <f t="shared" si="71"/>
        <v>1268.3303999999998</v>
      </c>
      <c r="F255" s="40">
        <f t="shared" si="59"/>
        <v>634.16519999999991</v>
      </c>
      <c r="G255" s="40">
        <f t="shared" si="60"/>
        <v>634.16519999999991</v>
      </c>
      <c r="H255" s="40">
        <f t="shared" si="61"/>
        <v>634.16519999999991</v>
      </c>
      <c r="I255" s="40">
        <f t="shared" si="62"/>
        <v>634.16519999999991</v>
      </c>
      <c r="J255" s="40">
        <f t="shared" si="63"/>
        <v>634.16519999999991</v>
      </c>
      <c r="K255" s="40">
        <f t="shared" si="64"/>
        <v>634.16519999999991</v>
      </c>
      <c r="L255" s="40">
        <f t="shared" si="65"/>
        <v>634.16519999999991</v>
      </c>
      <c r="M255" s="40">
        <f t="shared" si="66"/>
        <v>634.16519999999991</v>
      </c>
      <c r="N255" s="40">
        <f t="shared" si="67"/>
        <v>634.16519999999991</v>
      </c>
      <c r="O255" s="40">
        <f t="shared" si="68"/>
        <v>634.16519999999991</v>
      </c>
      <c r="P255" s="56">
        <f t="shared" si="69"/>
        <v>634.16519999999991</v>
      </c>
      <c r="Q255" s="57">
        <f t="shared" si="70"/>
        <v>8244.1475999999966</v>
      </c>
    </row>
    <row r="256" spans="1:17">
      <c r="A256" s="20">
        <v>5</v>
      </c>
      <c r="B256" s="21" t="s">
        <v>70</v>
      </c>
      <c r="C256" s="37">
        <f t="shared" si="58"/>
        <v>21.828150000000001</v>
      </c>
      <c r="E256" s="40">
        <f t="shared" si="71"/>
        <v>873.12599999999998</v>
      </c>
      <c r="F256" s="40">
        <f t="shared" si="59"/>
        <v>523.87560000000008</v>
      </c>
      <c r="G256" s="40">
        <f t="shared" si="60"/>
        <v>523.87560000000008</v>
      </c>
      <c r="H256" s="40">
        <f t="shared" si="61"/>
        <v>523.87560000000008</v>
      </c>
      <c r="I256" s="40">
        <f t="shared" si="62"/>
        <v>523.87560000000008</v>
      </c>
      <c r="J256" s="40">
        <f t="shared" si="63"/>
        <v>523.87560000000008</v>
      </c>
      <c r="K256" s="40">
        <f t="shared" si="64"/>
        <v>523.87560000000008</v>
      </c>
      <c r="L256" s="40">
        <f t="shared" si="65"/>
        <v>523.87560000000008</v>
      </c>
      <c r="M256" s="40">
        <f t="shared" si="66"/>
        <v>523.87560000000008</v>
      </c>
      <c r="N256" s="40">
        <f t="shared" si="67"/>
        <v>523.87560000000008</v>
      </c>
      <c r="O256" s="40">
        <f t="shared" si="68"/>
        <v>523.87560000000008</v>
      </c>
      <c r="P256" s="56">
        <f t="shared" si="69"/>
        <v>523.87560000000008</v>
      </c>
      <c r="Q256" s="57">
        <f t="shared" si="70"/>
        <v>6635.7576000000026</v>
      </c>
    </row>
    <row r="257" spans="1:17">
      <c r="A257" s="20">
        <v>6</v>
      </c>
      <c r="B257" s="21" t="s">
        <v>73</v>
      </c>
      <c r="C257" s="37">
        <f t="shared" si="58"/>
        <v>3.0636000000000001</v>
      </c>
      <c r="E257" s="40">
        <f t="shared" si="71"/>
        <v>1225.44</v>
      </c>
      <c r="F257" s="40">
        <f t="shared" si="59"/>
        <v>245.08800000000002</v>
      </c>
      <c r="G257" s="40">
        <f t="shared" si="60"/>
        <v>245.08800000000002</v>
      </c>
      <c r="H257" s="40">
        <f t="shared" si="61"/>
        <v>245.08800000000002</v>
      </c>
      <c r="I257" s="40">
        <f t="shared" si="62"/>
        <v>245.08800000000002</v>
      </c>
      <c r="J257" s="40">
        <f t="shared" si="63"/>
        <v>245.08800000000002</v>
      </c>
      <c r="K257" s="40">
        <f t="shared" si="64"/>
        <v>245.08800000000002</v>
      </c>
      <c r="L257" s="40">
        <f t="shared" si="65"/>
        <v>245.08800000000002</v>
      </c>
      <c r="M257" s="40">
        <f t="shared" si="66"/>
        <v>245.08800000000002</v>
      </c>
      <c r="N257" s="40">
        <f t="shared" si="67"/>
        <v>245.08800000000002</v>
      </c>
      <c r="O257" s="40">
        <f t="shared" si="68"/>
        <v>245.08800000000002</v>
      </c>
      <c r="P257" s="56">
        <f t="shared" si="69"/>
        <v>245.08800000000002</v>
      </c>
      <c r="Q257" s="57">
        <f t="shared" si="70"/>
        <v>3921.4080000000013</v>
      </c>
    </row>
    <row r="258" spans="1:17">
      <c r="A258" s="20">
        <v>7</v>
      </c>
      <c r="B258" s="21" t="s">
        <v>72</v>
      </c>
      <c r="C258" s="37">
        <f t="shared" si="58"/>
        <v>29.104200000000002</v>
      </c>
      <c r="E258" s="40">
        <f t="shared" si="71"/>
        <v>1164.1680000000001</v>
      </c>
      <c r="F258" s="40">
        <f t="shared" si="59"/>
        <v>465.66720000000004</v>
      </c>
      <c r="G258" s="40">
        <f t="shared" si="60"/>
        <v>465.66720000000004</v>
      </c>
      <c r="H258" s="40">
        <f t="shared" si="61"/>
        <v>465.66720000000004</v>
      </c>
      <c r="I258" s="40">
        <f t="shared" si="62"/>
        <v>465.66720000000004</v>
      </c>
      <c r="J258" s="40">
        <f t="shared" si="63"/>
        <v>465.66720000000004</v>
      </c>
      <c r="K258" s="40">
        <f t="shared" si="64"/>
        <v>465.66720000000004</v>
      </c>
      <c r="L258" s="40">
        <f t="shared" si="65"/>
        <v>465.66720000000004</v>
      </c>
      <c r="M258" s="40">
        <f t="shared" si="66"/>
        <v>465.66720000000004</v>
      </c>
      <c r="N258" s="40">
        <f t="shared" si="67"/>
        <v>465.66720000000004</v>
      </c>
      <c r="O258" s="40">
        <f t="shared" si="68"/>
        <v>465.66720000000004</v>
      </c>
      <c r="P258" s="56">
        <f t="shared" si="69"/>
        <v>465.66720000000004</v>
      </c>
      <c r="Q258" s="57">
        <f t="shared" si="70"/>
        <v>6286.5071999999991</v>
      </c>
    </row>
    <row r="259" spans="1:17">
      <c r="A259" s="20">
        <v>8</v>
      </c>
      <c r="B259" s="21" t="s">
        <v>71</v>
      </c>
      <c r="C259" s="37">
        <f t="shared" si="58"/>
        <v>459.53999999999996</v>
      </c>
      <c r="E259" s="40">
        <f t="shared" si="71"/>
        <v>1838.1599999999999</v>
      </c>
      <c r="F259" s="40">
        <f t="shared" si="59"/>
        <v>1102.896</v>
      </c>
      <c r="G259" s="40">
        <f t="shared" si="60"/>
        <v>1102.896</v>
      </c>
      <c r="H259" s="40">
        <f t="shared" si="61"/>
        <v>1102.896</v>
      </c>
      <c r="I259" s="40">
        <f t="shared" si="62"/>
        <v>1102.896</v>
      </c>
      <c r="J259" s="40">
        <f t="shared" si="63"/>
        <v>1102.896</v>
      </c>
      <c r="K259" s="40">
        <f t="shared" si="64"/>
        <v>1102.896</v>
      </c>
      <c r="L259" s="40">
        <f t="shared" si="65"/>
        <v>1102.896</v>
      </c>
      <c r="M259" s="40">
        <f t="shared" si="66"/>
        <v>1102.896</v>
      </c>
      <c r="N259" s="40">
        <f t="shared" si="67"/>
        <v>1102.896</v>
      </c>
      <c r="O259" s="40">
        <f t="shared" si="68"/>
        <v>1102.896</v>
      </c>
      <c r="P259" s="56">
        <f t="shared" si="69"/>
        <v>1102.896</v>
      </c>
      <c r="Q259" s="57">
        <f t="shared" si="70"/>
        <v>13970.016000000001</v>
      </c>
    </row>
    <row r="260" spans="1:17">
      <c r="A260" s="20">
        <v>9</v>
      </c>
      <c r="B260" s="21" t="s">
        <v>74</v>
      </c>
      <c r="C260" s="37">
        <f t="shared" si="58"/>
        <v>24.738569999999999</v>
      </c>
      <c r="E260" s="40">
        <f t="shared" si="71"/>
        <v>989.54279999999994</v>
      </c>
      <c r="F260" s="40">
        <f t="shared" si="59"/>
        <v>494.77139999999997</v>
      </c>
      <c r="G260" s="40">
        <f t="shared" si="60"/>
        <v>494.77139999999997</v>
      </c>
      <c r="H260" s="40">
        <f t="shared" si="61"/>
        <v>395.81711999999999</v>
      </c>
      <c r="I260" s="40">
        <f t="shared" si="62"/>
        <v>395.81711999999999</v>
      </c>
      <c r="J260" s="40">
        <f t="shared" si="63"/>
        <v>395.81711999999999</v>
      </c>
      <c r="K260" s="40">
        <f t="shared" si="64"/>
        <v>395.81711999999999</v>
      </c>
      <c r="L260" s="40">
        <f t="shared" si="65"/>
        <v>395.81711999999999</v>
      </c>
      <c r="M260" s="40">
        <f t="shared" si="66"/>
        <v>395.81711999999999</v>
      </c>
      <c r="N260" s="40">
        <f t="shared" si="67"/>
        <v>395.81711999999999</v>
      </c>
      <c r="O260" s="40">
        <f t="shared" si="68"/>
        <v>395.81711999999999</v>
      </c>
      <c r="P260" s="56">
        <f t="shared" si="69"/>
        <v>395.81711999999999</v>
      </c>
      <c r="Q260" s="57">
        <f t="shared" si="70"/>
        <v>5541.4396799999995</v>
      </c>
    </row>
    <row r="261" spans="1:17">
      <c r="A261" s="20">
        <v>10</v>
      </c>
      <c r="B261" s="21" t="s">
        <v>75</v>
      </c>
      <c r="C261" s="37">
        <f t="shared" si="58"/>
        <v>49.017599999999995</v>
      </c>
      <c r="E261" s="40">
        <f t="shared" si="71"/>
        <v>39214.079999999994</v>
      </c>
      <c r="F261" s="40">
        <f t="shared" si="59"/>
        <v>19607.039999999997</v>
      </c>
      <c r="G261" s="40">
        <f t="shared" si="60"/>
        <v>19607.039999999997</v>
      </c>
      <c r="H261" s="40">
        <f t="shared" si="61"/>
        <v>19607.039999999997</v>
      </c>
      <c r="I261" s="40">
        <f t="shared" si="62"/>
        <v>19607.039999999997</v>
      </c>
      <c r="J261" s="40">
        <f t="shared" si="63"/>
        <v>19607.039999999997</v>
      </c>
      <c r="K261" s="40">
        <f t="shared" si="64"/>
        <v>19607.039999999997</v>
      </c>
      <c r="L261" s="40">
        <f t="shared" si="65"/>
        <v>19607.039999999997</v>
      </c>
      <c r="M261" s="40">
        <f t="shared" si="66"/>
        <v>19607.039999999997</v>
      </c>
      <c r="N261" s="40">
        <f t="shared" si="67"/>
        <v>19607.039999999997</v>
      </c>
      <c r="O261" s="40">
        <f t="shared" si="68"/>
        <v>19607.039999999997</v>
      </c>
      <c r="P261" s="56">
        <f t="shared" si="69"/>
        <v>19607.039999999997</v>
      </c>
      <c r="Q261" s="57">
        <f t="shared" si="70"/>
        <v>254891.52000000002</v>
      </c>
    </row>
    <row r="262" spans="1:17">
      <c r="A262" s="20">
        <v>11</v>
      </c>
      <c r="B262" s="21" t="s">
        <v>76</v>
      </c>
      <c r="C262" s="37">
        <f t="shared" si="58"/>
        <v>48.251699999999985</v>
      </c>
      <c r="E262" s="40">
        <f t="shared" si="71"/>
        <v>19300.679999999993</v>
      </c>
      <c r="F262" s="40">
        <f t="shared" si="59"/>
        <v>5790.2039999999979</v>
      </c>
      <c r="G262" s="40">
        <f t="shared" si="60"/>
        <v>5790.2039999999979</v>
      </c>
      <c r="H262" s="40">
        <f t="shared" si="61"/>
        <v>3860.1359999999986</v>
      </c>
      <c r="I262" s="40">
        <f t="shared" si="62"/>
        <v>3860.1359999999986</v>
      </c>
      <c r="J262" s="40">
        <f t="shared" si="63"/>
        <v>3860.1359999999986</v>
      </c>
      <c r="K262" s="40">
        <f t="shared" si="64"/>
        <v>3860.1359999999986</v>
      </c>
      <c r="L262" s="40">
        <f t="shared" si="65"/>
        <v>3860.1359999999986</v>
      </c>
      <c r="M262" s="40">
        <f t="shared" si="66"/>
        <v>3860.1359999999986</v>
      </c>
      <c r="N262" s="40">
        <f t="shared" si="67"/>
        <v>3860.1359999999986</v>
      </c>
      <c r="O262" s="40">
        <f t="shared" si="68"/>
        <v>3860.1359999999986</v>
      </c>
      <c r="P262" s="56">
        <f t="shared" si="69"/>
        <v>3860.1359999999986</v>
      </c>
      <c r="Q262" s="57">
        <f t="shared" si="70"/>
        <v>65622.311999999976</v>
      </c>
    </row>
    <row r="263" spans="1:17">
      <c r="A263" s="20">
        <v>12</v>
      </c>
      <c r="B263" s="21" t="s">
        <v>77</v>
      </c>
      <c r="C263" s="37">
        <f t="shared" si="58"/>
        <v>21.062249999999999</v>
      </c>
      <c r="E263" s="40">
        <f t="shared" si="71"/>
        <v>3369.96</v>
      </c>
      <c r="F263" s="40">
        <f t="shared" si="59"/>
        <v>842.49</v>
      </c>
      <c r="G263" s="40">
        <f t="shared" si="60"/>
        <v>842.49</v>
      </c>
      <c r="H263" s="40">
        <f t="shared" si="61"/>
        <v>842.49</v>
      </c>
      <c r="I263" s="40">
        <f t="shared" si="62"/>
        <v>842.49</v>
      </c>
      <c r="J263" s="40">
        <f t="shared" si="63"/>
        <v>842.49</v>
      </c>
      <c r="K263" s="40">
        <f t="shared" si="64"/>
        <v>842.49</v>
      </c>
      <c r="L263" s="40">
        <f t="shared" si="65"/>
        <v>842.49</v>
      </c>
      <c r="M263" s="40">
        <f t="shared" si="66"/>
        <v>842.49</v>
      </c>
      <c r="N263" s="40">
        <f t="shared" si="67"/>
        <v>842.49</v>
      </c>
      <c r="O263" s="40">
        <f t="shared" si="68"/>
        <v>842.49</v>
      </c>
      <c r="P263" s="56">
        <f t="shared" si="69"/>
        <v>842.49</v>
      </c>
      <c r="Q263" s="57">
        <f t="shared" si="70"/>
        <v>12637.349999999999</v>
      </c>
    </row>
    <row r="264" spans="1:17">
      <c r="A264" s="20">
        <v>13</v>
      </c>
      <c r="B264" s="21" t="s">
        <v>78</v>
      </c>
      <c r="C264" s="37">
        <f t="shared" si="58"/>
        <v>13.403249999999996</v>
      </c>
      <c r="E264" s="40">
        <f t="shared" si="71"/>
        <v>53612.999999999985</v>
      </c>
      <c r="F264" s="40">
        <f t="shared" si="59"/>
        <v>53612.999999999985</v>
      </c>
      <c r="G264" s="40">
        <f t="shared" si="60"/>
        <v>53612.999999999985</v>
      </c>
      <c r="H264" s="40">
        <f t="shared" si="61"/>
        <v>53612.999999999985</v>
      </c>
      <c r="I264" s="40">
        <f t="shared" si="62"/>
        <v>53612.999999999985</v>
      </c>
      <c r="J264" s="40">
        <f t="shared" si="63"/>
        <v>53612.999999999985</v>
      </c>
      <c r="K264" s="40">
        <f t="shared" si="64"/>
        <v>53612.999999999985</v>
      </c>
      <c r="L264" s="40">
        <f t="shared" si="65"/>
        <v>53612.999999999985</v>
      </c>
      <c r="M264" s="40">
        <f t="shared" si="66"/>
        <v>53612.999999999985</v>
      </c>
      <c r="N264" s="40">
        <f t="shared" si="67"/>
        <v>53612.999999999985</v>
      </c>
      <c r="O264" s="40">
        <f t="shared" si="68"/>
        <v>53612.999999999985</v>
      </c>
      <c r="P264" s="56">
        <f t="shared" si="69"/>
        <v>53612.999999999985</v>
      </c>
      <c r="Q264" s="57">
        <f t="shared" si="70"/>
        <v>643355.99999999988</v>
      </c>
    </row>
    <row r="265" spans="1:17">
      <c r="A265" s="20">
        <v>14</v>
      </c>
      <c r="B265" s="21" t="s">
        <v>79</v>
      </c>
      <c r="C265" s="37">
        <f t="shared" si="58"/>
        <v>9.1907999999999994</v>
      </c>
      <c r="E265" s="40">
        <f t="shared" si="71"/>
        <v>29410.559999999998</v>
      </c>
      <c r="F265" s="40">
        <f t="shared" si="59"/>
        <v>22057.919999999998</v>
      </c>
      <c r="G265" s="40">
        <f t="shared" si="60"/>
        <v>22057.919999999998</v>
      </c>
      <c r="H265" s="40">
        <f t="shared" si="61"/>
        <v>29410.559999999998</v>
      </c>
      <c r="I265" s="40">
        <f t="shared" si="62"/>
        <v>22057.919999999998</v>
      </c>
      <c r="J265" s="40">
        <f t="shared" si="63"/>
        <v>22057.919999999998</v>
      </c>
      <c r="K265" s="40">
        <f t="shared" si="64"/>
        <v>29410.559999999998</v>
      </c>
      <c r="L265" s="40">
        <f t="shared" si="65"/>
        <v>22057.919999999998</v>
      </c>
      <c r="M265" s="40">
        <f t="shared" si="66"/>
        <v>22057.919999999998</v>
      </c>
      <c r="N265" s="40">
        <f t="shared" si="67"/>
        <v>29410.559999999998</v>
      </c>
      <c r="O265" s="40">
        <f t="shared" si="68"/>
        <v>22057.919999999998</v>
      </c>
      <c r="P265" s="56">
        <f t="shared" si="69"/>
        <v>22057.919999999998</v>
      </c>
      <c r="Q265" s="57">
        <f t="shared" si="70"/>
        <v>294105.59999999992</v>
      </c>
    </row>
    <row r="266" spans="1:17">
      <c r="A266" s="20">
        <v>15</v>
      </c>
      <c r="B266" s="21" t="s">
        <v>83</v>
      </c>
      <c r="C266" s="37">
        <f t="shared" si="58"/>
        <v>27.572399999999998</v>
      </c>
      <c r="E266" s="40">
        <f t="shared" si="71"/>
        <v>11028.96</v>
      </c>
      <c r="F266" s="40">
        <f t="shared" si="59"/>
        <v>2205.7919999999999</v>
      </c>
      <c r="G266" s="40">
        <f t="shared" si="60"/>
        <v>2205.7919999999999</v>
      </c>
      <c r="H266" s="40">
        <f t="shared" si="61"/>
        <v>2205.7919999999999</v>
      </c>
      <c r="I266" s="40">
        <f t="shared" si="62"/>
        <v>2205.7919999999999</v>
      </c>
      <c r="J266" s="40">
        <f t="shared" si="63"/>
        <v>2205.7919999999999</v>
      </c>
      <c r="K266" s="40">
        <f t="shared" si="64"/>
        <v>2205.7919999999999</v>
      </c>
      <c r="L266" s="40">
        <f t="shared" si="65"/>
        <v>2205.7919999999999</v>
      </c>
      <c r="M266" s="40">
        <f t="shared" si="66"/>
        <v>2205.7919999999999</v>
      </c>
      <c r="N266" s="40">
        <f t="shared" si="67"/>
        <v>2205.7919999999999</v>
      </c>
      <c r="O266" s="40">
        <f t="shared" si="68"/>
        <v>2205.7919999999999</v>
      </c>
      <c r="P266" s="56">
        <f t="shared" si="69"/>
        <v>2205.7919999999999</v>
      </c>
      <c r="Q266" s="57">
        <f t="shared" si="70"/>
        <v>35292.672000000006</v>
      </c>
    </row>
    <row r="267" spans="1:17">
      <c r="A267" s="20">
        <v>16</v>
      </c>
      <c r="B267" s="21" t="s">
        <v>82</v>
      </c>
      <c r="C267" s="37">
        <f t="shared" si="58"/>
        <v>27.572399999999998</v>
      </c>
      <c r="E267" s="40">
        <f t="shared" si="71"/>
        <v>11028.96</v>
      </c>
      <c r="F267" s="40">
        <f t="shared" si="59"/>
        <v>2205.7919999999999</v>
      </c>
      <c r="G267" s="40">
        <f t="shared" si="60"/>
        <v>2205.7919999999999</v>
      </c>
      <c r="H267" s="40">
        <f t="shared" si="61"/>
        <v>2205.7919999999999</v>
      </c>
      <c r="I267" s="40">
        <f t="shared" si="62"/>
        <v>2205.7919999999999</v>
      </c>
      <c r="J267" s="40">
        <f t="shared" si="63"/>
        <v>2205.7919999999999</v>
      </c>
      <c r="K267" s="40">
        <f t="shared" si="64"/>
        <v>2205.7919999999999</v>
      </c>
      <c r="L267" s="40">
        <f t="shared" si="65"/>
        <v>2205.7919999999999</v>
      </c>
      <c r="M267" s="40">
        <f t="shared" si="66"/>
        <v>2205.7919999999999</v>
      </c>
      <c r="N267" s="40">
        <f t="shared" si="67"/>
        <v>2205.7919999999999</v>
      </c>
      <c r="O267" s="40">
        <f t="shared" si="68"/>
        <v>2205.7919999999999</v>
      </c>
      <c r="P267" s="56">
        <f t="shared" si="69"/>
        <v>2205.7919999999999</v>
      </c>
      <c r="Q267" s="57">
        <f t="shared" si="70"/>
        <v>35292.672000000006</v>
      </c>
    </row>
    <row r="268" spans="1:17">
      <c r="A268" s="20">
        <v>17</v>
      </c>
      <c r="B268" s="21" t="s">
        <v>80</v>
      </c>
      <c r="C268" s="37">
        <f t="shared" si="58"/>
        <v>32.1678</v>
      </c>
      <c r="E268" s="40">
        <f t="shared" si="71"/>
        <v>12867.119999999999</v>
      </c>
      <c r="F268" s="40">
        <f t="shared" si="59"/>
        <v>2573.424</v>
      </c>
      <c r="G268" s="40">
        <f t="shared" si="60"/>
        <v>2573.424</v>
      </c>
      <c r="H268" s="40">
        <f t="shared" si="61"/>
        <v>3216.7799999999997</v>
      </c>
      <c r="I268" s="40">
        <f t="shared" si="62"/>
        <v>2573.424</v>
      </c>
      <c r="J268" s="40">
        <f t="shared" si="63"/>
        <v>2573.424</v>
      </c>
      <c r="K268" s="40">
        <f t="shared" si="64"/>
        <v>2573.424</v>
      </c>
      <c r="L268" s="40">
        <f t="shared" si="65"/>
        <v>2573.424</v>
      </c>
      <c r="M268" s="40">
        <f t="shared" si="66"/>
        <v>2573.424</v>
      </c>
      <c r="N268" s="40">
        <f t="shared" si="67"/>
        <v>2573.424</v>
      </c>
      <c r="O268" s="40">
        <f t="shared" si="68"/>
        <v>2573.424</v>
      </c>
      <c r="P268" s="56">
        <f t="shared" si="69"/>
        <v>2573.424</v>
      </c>
      <c r="Q268" s="57">
        <f t="shared" si="70"/>
        <v>41818.139999999992</v>
      </c>
    </row>
    <row r="269" spans="1:17">
      <c r="A269" s="20">
        <v>18</v>
      </c>
      <c r="B269" s="21" t="s">
        <v>81</v>
      </c>
      <c r="C269" s="37">
        <f t="shared" si="58"/>
        <v>36.763199999999998</v>
      </c>
      <c r="E269" s="40">
        <f t="shared" si="71"/>
        <v>5882.1119999999992</v>
      </c>
      <c r="F269" s="40">
        <f t="shared" si="59"/>
        <v>2941.0559999999996</v>
      </c>
      <c r="G269" s="40">
        <f t="shared" si="60"/>
        <v>2941.0559999999996</v>
      </c>
      <c r="H269" s="40">
        <f t="shared" si="61"/>
        <v>1470.5279999999998</v>
      </c>
      <c r="I269" s="40">
        <f t="shared" si="62"/>
        <v>1470.5279999999998</v>
      </c>
      <c r="J269" s="40">
        <f t="shared" si="63"/>
        <v>1470.5279999999998</v>
      </c>
      <c r="K269" s="40">
        <f t="shared" si="64"/>
        <v>1470.5279999999998</v>
      </c>
      <c r="L269" s="40">
        <f t="shared" si="65"/>
        <v>1470.5279999999998</v>
      </c>
      <c r="M269" s="40">
        <f t="shared" si="66"/>
        <v>1470.5279999999998</v>
      </c>
      <c r="N269" s="40">
        <f t="shared" si="67"/>
        <v>1470.5279999999998</v>
      </c>
      <c r="O269" s="40">
        <f t="shared" si="68"/>
        <v>1470.5279999999998</v>
      </c>
      <c r="P269" s="56">
        <f t="shared" si="69"/>
        <v>1470.5279999999998</v>
      </c>
      <c r="Q269" s="57">
        <f t="shared" si="70"/>
        <v>24998.975999999991</v>
      </c>
    </row>
    <row r="270" spans="1:17">
      <c r="A270" s="20">
        <v>19</v>
      </c>
      <c r="B270" s="21" t="s">
        <v>84</v>
      </c>
      <c r="C270" s="37">
        <f t="shared" si="58"/>
        <v>45.954000000000001</v>
      </c>
      <c r="E270" s="40">
        <f t="shared" si="71"/>
        <v>7352.64</v>
      </c>
      <c r="F270" s="40">
        <f t="shared" si="59"/>
        <v>3676.32</v>
      </c>
      <c r="G270" s="40">
        <f t="shared" si="60"/>
        <v>3676.32</v>
      </c>
      <c r="H270" s="40">
        <f t="shared" si="61"/>
        <v>1838.16</v>
      </c>
      <c r="I270" s="40">
        <f t="shared" si="62"/>
        <v>1838.16</v>
      </c>
      <c r="J270" s="40">
        <f t="shared" si="63"/>
        <v>1838.16</v>
      </c>
      <c r="K270" s="40">
        <f t="shared" si="64"/>
        <v>1838.16</v>
      </c>
      <c r="L270" s="40">
        <f t="shared" si="65"/>
        <v>1838.16</v>
      </c>
      <c r="M270" s="40">
        <f t="shared" si="66"/>
        <v>1838.16</v>
      </c>
      <c r="N270" s="40">
        <f t="shared" si="67"/>
        <v>1838.16</v>
      </c>
      <c r="O270" s="40">
        <f t="shared" si="68"/>
        <v>1838.16</v>
      </c>
      <c r="P270" s="56">
        <f t="shared" si="69"/>
        <v>1838.16</v>
      </c>
      <c r="Q270" s="57">
        <f t="shared" si="70"/>
        <v>31248.720000000001</v>
      </c>
    </row>
    <row r="271" spans="1:17">
      <c r="A271" s="20">
        <v>20</v>
      </c>
      <c r="B271" s="21" t="s">
        <v>85</v>
      </c>
      <c r="C271" s="37">
        <f t="shared" si="58"/>
        <v>20.679299999999998</v>
      </c>
      <c r="E271" s="40">
        <f t="shared" si="71"/>
        <v>16543.439999999999</v>
      </c>
      <c r="F271" s="40">
        <f t="shared" si="59"/>
        <v>1323.4751999999999</v>
      </c>
      <c r="G271" s="40">
        <f t="shared" si="60"/>
        <v>1323.4751999999999</v>
      </c>
      <c r="H271" s="40">
        <f t="shared" si="61"/>
        <v>1323.4751999999999</v>
      </c>
      <c r="I271" s="40">
        <f t="shared" si="62"/>
        <v>1323.4751999999999</v>
      </c>
      <c r="J271" s="40">
        <f t="shared" si="63"/>
        <v>1323.4751999999999</v>
      </c>
      <c r="K271" s="40">
        <f t="shared" si="64"/>
        <v>1323.4751999999999</v>
      </c>
      <c r="L271" s="40">
        <f t="shared" si="65"/>
        <v>1323.4751999999999</v>
      </c>
      <c r="M271" s="40">
        <f t="shared" si="66"/>
        <v>1323.4751999999999</v>
      </c>
      <c r="N271" s="40">
        <f t="shared" si="67"/>
        <v>1323.4751999999999</v>
      </c>
      <c r="O271" s="40">
        <f t="shared" si="68"/>
        <v>1323.4751999999999</v>
      </c>
      <c r="P271" s="56">
        <f t="shared" si="69"/>
        <v>1323.4751999999999</v>
      </c>
      <c r="Q271" s="57">
        <f t="shared" si="70"/>
        <v>31101.667200000007</v>
      </c>
    </row>
    <row r="273" spans="2:16">
      <c r="B273" s="44" t="s">
        <v>267</v>
      </c>
      <c r="C273" s="20"/>
      <c r="E273" s="43">
        <f>SUM(E252:E272)</f>
        <v>235168.67591999998</v>
      </c>
      <c r="F273" s="43">
        <f t="shared" ref="F273:P273" si="72">SUM(F252:F272)</f>
        <v>129076.82063999998</v>
      </c>
      <c r="G273" s="43">
        <f t="shared" si="72"/>
        <v>126656.57663999998</v>
      </c>
      <c r="H273" s="43">
        <f t="shared" si="72"/>
        <v>129314.86236</v>
      </c>
      <c r="I273" s="43">
        <f t="shared" si="72"/>
        <v>121318.86636</v>
      </c>
      <c r="J273" s="43">
        <f t="shared" si="72"/>
        <v>121318.86636</v>
      </c>
      <c r="K273" s="43">
        <f t="shared" si="72"/>
        <v>128671.50636</v>
      </c>
      <c r="L273" s="43">
        <f t="shared" si="72"/>
        <v>121318.86636</v>
      </c>
      <c r="M273" s="43">
        <f t="shared" si="72"/>
        <v>121318.86636</v>
      </c>
      <c r="N273" s="43">
        <f t="shared" si="72"/>
        <v>128671.50636</v>
      </c>
      <c r="O273" s="43">
        <f t="shared" si="72"/>
        <v>121318.86636</v>
      </c>
      <c r="P273" s="43">
        <f t="shared" si="72"/>
        <v>121318.86636</v>
      </c>
    </row>
    <row r="275" spans="2:16">
      <c r="B275" s="45" t="s">
        <v>262</v>
      </c>
      <c r="G275" s="42">
        <f>E273+F273+G273</f>
        <v>490902.07319999993</v>
      </c>
    </row>
    <row r="276" spans="2:16">
      <c r="B276" s="45" t="s">
        <v>263</v>
      </c>
      <c r="J276" s="42">
        <f>H273+I273+J273</f>
        <v>371952.59508</v>
      </c>
    </row>
    <row r="277" spans="2:16">
      <c r="B277" s="45" t="s">
        <v>264</v>
      </c>
      <c r="M277" s="42">
        <f>K273+L273+M273</f>
        <v>371309.23907999997</v>
      </c>
    </row>
    <row r="278" spans="2:16">
      <c r="B278" s="45" t="s">
        <v>265</v>
      </c>
      <c r="P278" s="42">
        <f>N273+O273+P273</f>
        <v>371309.23907999997</v>
      </c>
    </row>
    <row r="280" spans="2:16">
      <c r="B280" s="45" t="s">
        <v>266</v>
      </c>
      <c r="C280" s="42">
        <f>G275+J276+M277+P278</f>
        <v>1605473.1464399998</v>
      </c>
    </row>
  </sheetData>
  <mergeCells count="20">
    <mergeCell ref="E2:P2"/>
    <mergeCell ref="E76:P76"/>
    <mergeCell ref="E150:P150"/>
    <mergeCell ref="E151:G151"/>
    <mergeCell ref="H151:J151"/>
    <mergeCell ref="K151:M151"/>
    <mergeCell ref="N151:P151"/>
    <mergeCell ref="E77:G77"/>
    <mergeCell ref="H77:J77"/>
    <mergeCell ref="K77:M77"/>
    <mergeCell ref="N77:P77"/>
    <mergeCell ref="E3:G3"/>
    <mergeCell ref="H3:J3"/>
    <mergeCell ref="K3:M3"/>
    <mergeCell ref="N3:P3"/>
    <mergeCell ref="E224:P224"/>
    <mergeCell ref="E225:G225"/>
    <mergeCell ref="H225:J225"/>
    <mergeCell ref="K225:M225"/>
    <mergeCell ref="N225:P225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F3"/>
  <sheetViews>
    <sheetView workbookViewId="0">
      <selection activeCell="E7" sqref="E7"/>
    </sheetView>
  </sheetViews>
  <sheetFormatPr defaultColWidth="9" defaultRowHeight="12.75"/>
  <cols>
    <col min="1" max="1" width="14.125" style="6" customWidth="1"/>
    <col min="2" max="2" width="1.75" style="6" customWidth="1"/>
    <col min="3" max="3" width="10.25" style="6" bestFit="1" customWidth="1"/>
    <col min="4" max="6" width="10.125" style="6" bestFit="1" customWidth="1"/>
    <col min="7" max="16384" width="9" style="6"/>
  </cols>
  <sheetData>
    <row r="2" spans="1:6">
      <c r="C2" s="216" t="s">
        <v>107</v>
      </c>
      <c r="D2" s="216" t="s">
        <v>108</v>
      </c>
      <c r="E2" s="216" t="s">
        <v>110</v>
      </c>
      <c r="F2" s="216" t="s">
        <v>111</v>
      </c>
    </row>
    <row r="3" spans="1:6">
      <c r="A3" s="192" t="s">
        <v>268</v>
      </c>
      <c r="C3" s="193">
        <f>Sales_Forecast!C58</f>
        <v>2006037.2380499998</v>
      </c>
      <c r="D3" s="193">
        <f>Sales_Forecast!C132</f>
        <v>1605473.1464399998</v>
      </c>
      <c r="E3" s="193">
        <f>Sales_Forecast!C206</f>
        <v>1605473.1464399998</v>
      </c>
      <c r="F3" s="193">
        <f>Sales_Forecast!C280</f>
        <v>1605473.1464399998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232"/>
  <sheetViews>
    <sheetView topLeftCell="A147" zoomScale="70" zoomScaleNormal="70" workbookViewId="0">
      <selection activeCell="E192" sqref="E192"/>
    </sheetView>
  </sheetViews>
  <sheetFormatPr defaultRowHeight="14.25"/>
  <cols>
    <col min="1" max="1" width="2.375" bestFit="1" customWidth="1"/>
    <col min="2" max="2" width="34.375" customWidth="1"/>
    <col min="3" max="3" width="18.625" customWidth="1"/>
    <col min="4" max="4" width="3.25" customWidth="1"/>
    <col min="17" max="17" width="10.75" bestFit="1" customWidth="1"/>
  </cols>
  <sheetData>
    <row r="1" spans="1:17" ht="15" thickBo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" thickBot="1">
      <c r="A2" s="15"/>
      <c r="B2" s="15"/>
      <c r="C2" s="15"/>
      <c r="D2" s="15"/>
      <c r="E2" s="283" t="s">
        <v>107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Q2" s="15"/>
    </row>
    <row r="3" spans="1:17">
      <c r="A3" s="15"/>
      <c r="B3" s="15"/>
      <c r="C3" s="15"/>
      <c r="D3" s="15"/>
      <c r="E3" s="286" t="s">
        <v>38</v>
      </c>
      <c r="F3" s="286"/>
      <c r="G3" s="286"/>
      <c r="H3" s="287" t="s">
        <v>39</v>
      </c>
      <c r="I3" s="287"/>
      <c r="J3" s="287"/>
      <c r="K3" s="287" t="s">
        <v>40</v>
      </c>
      <c r="L3" s="287"/>
      <c r="M3" s="287"/>
      <c r="N3" s="287" t="s">
        <v>41</v>
      </c>
      <c r="O3" s="287"/>
      <c r="P3" s="287"/>
      <c r="Q3" s="15"/>
    </row>
    <row r="4" spans="1:17">
      <c r="A4" s="15"/>
      <c r="B4" s="15"/>
      <c r="C4" s="15"/>
      <c r="D4" s="15"/>
      <c r="E4" s="39">
        <v>41091</v>
      </c>
      <c r="F4" s="39">
        <v>41122</v>
      </c>
      <c r="G4" s="39">
        <v>41153</v>
      </c>
      <c r="H4" s="39">
        <v>41183</v>
      </c>
      <c r="I4" s="39">
        <v>41214</v>
      </c>
      <c r="J4" s="39">
        <v>41244</v>
      </c>
      <c r="K4" s="39">
        <v>41275</v>
      </c>
      <c r="L4" s="39">
        <v>41306</v>
      </c>
      <c r="M4" s="39">
        <v>41334</v>
      </c>
      <c r="N4" s="39">
        <v>41365</v>
      </c>
      <c r="O4" s="39">
        <v>41395</v>
      </c>
      <c r="P4" s="39">
        <v>41426</v>
      </c>
      <c r="Q4" s="15"/>
    </row>
    <row r="5" spans="1:17">
      <c r="A5" s="15"/>
      <c r="B5" s="31" t="s">
        <v>103</v>
      </c>
      <c r="C5" s="32" t="s">
        <v>104</v>
      </c>
      <c r="D5" s="3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1" t="s">
        <v>106</v>
      </c>
    </row>
    <row r="6" spans="1:17">
      <c r="A6" s="20">
        <v>1</v>
      </c>
      <c r="B6" s="21" t="s">
        <v>66</v>
      </c>
      <c r="C6" s="33" t="s">
        <v>87</v>
      </c>
      <c r="D6" s="34"/>
      <c r="E6" s="20">
        <f>Sales_Forecast!E6</f>
        <v>50</v>
      </c>
      <c r="F6" s="20">
        <f>Sales_Forecast!F6</f>
        <v>20</v>
      </c>
      <c r="G6" s="20">
        <f>Sales_Forecast!G6</f>
        <v>20</v>
      </c>
      <c r="H6" s="20">
        <f>Sales_Forecast!H6</f>
        <v>20</v>
      </c>
      <c r="I6" s="20">
        <f>Sales_Forecast!I6</f>
        <v>20</v>
      </c>
      <c r="J6" s="20">
        <f>Sales_Forecast!J6</f>
        <v>20</v>
      </c>
      <c r="K6" s="20">
        <f>Sales_Forecast!K6</f>
        <v>20</v>
      </c>
      <c r="L6" s="20">
        <f>Sales_Forecast!L6</f>
        <v>20</v>
      </c>
      <c r="M6" s="20">
        <f>Sales_Forecast!M6</f>
        <v>20</v>
      </c>
      <c r="N6" s="20">
        <f>Sales_Forecast!N6</f>
        <v>20</v>
      </c>
      <c r="O6" s="20">
        <f>Sales_Forecast!O6</f>
        <v>20</v>
      </c>
      <c r="P6" s="20">
        <f>Sales_Forecast!P6</f>
        <v>20</v>
      </c>
      <c r="Q6" s="55">
        <f>SUM(E6:P6)</f>
        <v>270</v>
      </c>
    </row>
    <row r="7" spans="1:17">
      <c r="A7" s="20">
        <v>2</v>
      </c>
      <c r="B7" s="21" t="s">
        <v>67</v>
      </c>
      <c r="C7" s="33" t="s">
        <v>87</v>
      </c>
      <c r="D7" s="34"/>
      <c r="E7" s="20">
        <f>Sales_Forecast!E7</f>
        <v>100</v>
      </c>
      <c r="F7" s="20">
        <f>Sales_Forecast!F7</f>
        <v>50</v>
      </c>
      <c r="G7" s="20">
        <f>Sales_Forecast!G7</f>
        <v>30</v>
      </c>
      <c r="H7" s="20">
        <f>Sales_Forecast!H7</f>
        <v>30</v>
      </c>
      <c r="I7" s="20">
        <f>Sales_Forecast!I7</f>
        <v>30</v>
      </c>
      <c r="J7" s="20">
        <f>Sales_Forecast!J7</f>
        <v>30</v>
      </c>
      <c r="K7" s="20">
        <f>Sales_Forecast!K7</f>
        <v>30</v>
      </c>
      <c r="L7" s="20">
        <f>Sales_Forecast!L7</f>
        <v>30</v>
      </c>
      <c r="M7" s="20">
        <f>Sales_Forecast!M7</f>
        <v>30</v>
      </c>
      <c r="N7" s="20">
        <f>Sales_Forecast!N7</f>
        <v>30</v>
      </c>
      <c r="O7" s="20">
        <f>Sales_Forecast!O7</f>
        <v>30</v>
      </c>
      <c r="P7" s="20">
        <f>Sales_Forecast!P7</f>
        <v>30</v>
      </c>
      <c r="Q7" s="55">
        <f t="shared" ref="Q7:Q25" si="0">SUM(E7:P7)</f>
        <v>450</v>
      </c>
    </row>
    <row r="8" spans="1:17">
      <c r="A8" s="20">
        <v>3</v>
      </c>
      <c r="B8" s="21" t="s">
        <v>69</v>
      </c>
      <c r="C8" s="33" t="s">
        <v>87</v>
      </c>
      <c r="D8" s="34"/>
      <c r="E8" s="20">
        <f>Sales_Forecast!E8</f>
        <v>20</v>
      </c>
      <c r="F8" s="20">
        <f>Sales_Forecast!F8</f>
        <v>15</v>
      </c>
      <c r="G8" s="20">
        <f>Sales_Forecast!G8</f>
        <v>15</v>
      </c>
      <c r="H8" s="20">
        <f>Sales_Forecast!H8</f>
        <v>15</v>
      </c>
      <c r="I8" s="20">
        <f>Sales_Forecast!I8</f>
        <v>15</v>
      </c>
      <c r="J8" s="20">
        <f>Sales_Forecast!J8</f>
        <v>15</v>
      </c>
      <c r="K8" s="20">
        <f>Sales_Forecast!K8</f>
        <v>15</v>
      </c>
      <c r="L8" s="20">
        <f>Sales_Forecast!L8</f>
        <v>15</v>
      </c>
      <c r="M8" s="20">
        <f>Sales_Forecast!M8</f>
        <v>15</v>
      </c>
      <c r="N8" s="20">
        <f>Sales_Forecast!N8</f>
        <v>15</v>
      </c>
      <c r="O8" s="20">
        <f>Sales_Forecast!O8</f>
        <v>15</v>
      </c>
      <c r="P8" s="20">
        <f>Sales_Forecast!P8</f>
        <v>15</v>
      </c>
      <c r="Q8" s="55">
        <f t="shared" si="0"/>
        <v>185</v>
      </c>
    </row>
    <row r="9" spans="1:17">
      <c r="A9" s="20">
        <v>4</v>
      </c>
      <c r="B9" s="21" t="s">
        <v>68</v>
      </c>
      <c r="C9" s="33" t="s">
        <v>87</v>
      </c>
      <c r="D9" s="34"/>
      <c r="E9" s="20">
        <f>Sales_Forecast!E9</f>
        <v>20</v>
      </c>
      <c r="F9" s="20">
        <f>Sales_Forecast!F9</f>
        <v>10</v>
      </c>
      <c r="G9" s="20">
        <f>Sales_Forecast!G9</f>
        <v>10</v>
      </c>
      <c r="H9" s="20">
        <f>Sales_Forecast!H9</f>
        <v>10</v>
      </c>
      <c r="I9" s="20">
        <f>Sales_Forecast!I9</f>
        <v>10</v>
      </c>
      <c r="J9" s="20">
        <f>Sales_Forecast!J9</f>
        <v>10</v>
      </c>
      <c r="K9" s="20">
        <f>Sales_Forecast!K9</f>
        <v>10</v>
      </c>
      <c r="L9" s="20">
        <f>Sales_Forecast!L9</f>
        <v>10</v>
      </c>
      <c r="M9" s="20">
        <f>Sales_Forecast!M9</f>
        <v>10</v>
      </c>
      <c r="N9" s="20">
        <f>Sales_Forecast!N9</f>
        <v>10</v>
      </c>
      <c r="O9" s="20">
        <f>Sales_Forecast!O9</f>
        <v>10</v>
      </c>
      <c r="P9" s="20">
        <f>Sales_Forecast!P9</f>
        <v>10</v>
      </c>
      <c r="Q9" s="55">
        <f t="shared" si="0"/>
        <v>130</v>
      </c>
    </row>
    <row r="10" spans="1:17">
      <c r="A10" s="20">
        <v>5</v>
      </c>
      <c r="B10" s="21" t="s">
        <v>70</v>
      </c>
      <c r="C10" s="33" t="s">
        <v>87</v>
      </c>
      <c r="D10" s="34"/>
      <c r="E10" s="20">
        <f>Sales_Forecast!E10</f>
        <v>50</v>
      </c>
      <c r="F10" s="20">
        <f>Sales_Forecast!F10</f>
        <v>30</v>
      </c>
      <c r="G10" s="20">
        <f>Sales_Forecast!G10</f>
        <v>30</v>
      </c>
      <c r="H10" s="20">
        <f>Sales_Forecast!H10</f>
        <v>30</v>
      </c>
      <c r="I10" s="20">
        <f>Sales_Forecast!I10</f>
        <v>30</v>
      </c>
      <c r="J10" s="20">
        <f>Sales_Forecast!J10</f>
        <v>30</v>
      </c>
      <c r="K10" s="20">
        <f>Sales_Forecast!K10</f>
        <v>30</v>
      </c>
      <c r="L10" s="20">
        <f>Sales_Forecast!L10</f>
        <v>30</v>
      </c>
      <c r="M10" s="20">
        <f>Sales_Forecast!M10</f>
        <v>30</v>
      </c>
      <c r="N10" s="20">
        <f>Sales_Forecast!N10</f>
        <v>30</v>
      </c>
      <c r="O10" s="20">
        <f>Sales_Forecast!O10</f>
        <v>30</v>
      </c>
      <c r="P10" s="20">
        <f>Sales_Forecast!P10</f>
        <v>30</v>
      </c>
      <c r="Q10" s="55">
        <f t="shared" si="0"/>
        <v>380</v>
      </c>
    </row>
    <row r="11" spans="1:17">
      <c r="A11" s="20">
        <v>6</v>
      </c>
      <c r="B11" s="21" t="s">
        <v>73</v>
      </c>
      <c r="C11" s="33" t="s">
        <v>87</v>
      </c>
      <c r="D11" s="34"/>
      <c r="E11" s="20">
        <f>Sales_Forecast!E11</f>
        <v>500</v>
      </c>
      <c r="F11" s="20">
        <f>Sales_Forecast!F11</f>
        <v>100</v>
      </c>
      <c r="G11" s="20">
        <f>Sales_Forecast!G11</f>
        <v>100</v>
      </c>
      <c r="H11" s="20">
        <f>Sales_Forecast!H11</f>
        <v>100</v>
      </c>
      <c r="I11" s="20">
        <f>Sales_Forecast!I11</f>
        <v>100</v>
      </c>
      <c r="J11" s="20">
        <f>Sales_Forecast!J11</f>
        <v>100</v>
      </c>
      <c r="K11" s="20">
        <f>Sales_Forecast!K11</f>
        <v>100</v>
      </c>
      <c r="L11" s="20">
        <f>Sales_Forecast!L11</f>
        <v>100</v>
      </c>
      <c r="M11" s="20">
        <f>Sales_Forecast!M11</f>
        <v>100</v>
      </c>
      <c r="N11" s="20">
        <f>Sales_Forecast!N11</f>
        <v>100</v>
      </c>
      <c r="O11" s="20">
        <f>Sales_Forecast!O11</f>
        <v>100</v>
      </c>
      <c r="P11" s="20">
        <f>Sales_Forecast!P11</f>
        <v>100</v>
      </c>
      <c r="Q11" s="55">
        <f t="shared" si="0"/>
        <v>1600</v>
      </c>
    </row>
    <row r="12" spans="1:17">
      <c r="A12" s="20">
        <v>7</v>
      </c>
      <c r="B12" s="21" t="s">
        <v>72</v>
      </c>
      <c r="C12" s="33" t="s">
        <v>87</v>
      </c>
      <c r="D12" s="34"/>
      <c r="E12" s="20">
        <f>Sales_Forecast!E12</f>
        <v>50</v>
      </c>
      <c r="F12" s="20">
        <f>Sales_Forecast!F12</f>
        <v>20</v>
      </c>
      <c r="G12" s="20">
        <f>Sales_Forecast!G12</f>
        <v>20</v>
      </c>
      <c r="H12" s="20">
        <f>Sales_Forecast!H12</f>
        <v>20</v>
      </c>
      <c r="I12" s="20">
        <f>Sales_Forecast!I12</f>
        <v>20</v>
      </c>
      <c r="J12" s="20">
        <f>Sales_Forecast!J12</f>
        <v>20</v>
      </c>
      <c r="K12" s="20">
        <f>Sales_Forecast!K12</f>
        <v>20</v>
      </c>
      <c r="L12" s="20">
        <f>Sales_Forecast!L12</f>
        <v>20</v>
      </c>
      <c r="M12" s="20">
        <f>Sales_Forecast!M12</f>
        <v>20</v>
      </c>
      <c r="N12" s="20">
        <f>Sales_Forecast!N12</f>
        <v>20</v>
      </c>
      <c r="O12" s="20">
        <f>Sales_Forecast!O12</f>
        <v>20</v>
      </c>
      <c r="P12" s="20">
        <f>Sales_Forecast!P12</f>
        <v>20</v>
      </c>
      <c r="Q12" s="55">
        <f t="shared" si="0"/>
        <v>270</v>
      </c>
    </row>
    <row r="13" spans="1:17">
      <c r="A13" s="20">
        <v>8</v>
      </c>
      <c r="B13" s="21" t="s">
        <v>71</v>
      </c>
      <c r="C13" s="33" t="s">
        <v>87</v>
      </c>
      <c r="D13" s="34"/>
      <c r="E13" s="20">
        <f>Sales_Forecast!E13</f>
        <v>5</v>
      </c>
      <c r="F13" s="20">
        <f>Sales_Forecast!F13</f>
        <v>3</v>
      </c>
      <c r="G13" s="20">
        <f>Sales_Forecast!G13</f>
        <v>3</v>
      </c>
      <c r="H13" s="20">
        <f>Sales_Forecast!H13</f>
        <v>3</v>
      </c>
      <c r="I13" s="20">
        <f>Sales_Forecast!I13</f>
        <v>3</v>
      </c>
      <c r="J13" s="20">
        <f>Sales_Forecast!J13</f>
        <v>3</v>
      </c>
      <c r="K13" s="20">
        <f>Sales_Forecast!K13</f>
        <v>3</v>
      </c>
      <c r="L13" s="20">
        <f>Sales_Forecast!L13</f>
        <v>3</v>
      </c>
      <c r="M13" s="20">
        <f>Sales_Forecast!M13</f>
        <v>3</v>
      </c>
      <c r="N13" s="20">
        <f>Sales_Forecast!N13</f>
        <v>3</v>
      </c>
      <c r="O13" s="20">
        <f>Sales_Forecast!O13</f>
        <v>3</v>
      </c>
      <c r="P13" s="20">
        <f>Sales_Forecast!P13</f>
        <v>3</v>
      </c>
      <c r="Q13" s="55">
        <f t="shared" si="0"/>
        <v>38</v>
      </c>
    </row>
    <row r="14" spans="1:17">
      <c r="A14" s="20">
        <v>9</v>
      </c>
      <c r="B14" s="21" t="s">
        <v>74</v>
      </c>
      <c r="C14" s="33" t="s">
        <v>87</v>
      </c>
      <c r="D14" s="34"/>
      <c r="E14" s="20">
        <f>Sales_Forecast!E14</f>
        <v>50</v>
      </c>
      <c r="F14" s="20">
        <f>Sales_Forecast!F14</f>
        <v>25</v>
      </c>
      <c r="G14" s="20">
        <f>Sales_Forecast!G14</f>
        <v>25</v>
      </c>
      <c r="H14" s="20">
        <f>Sales_Forecast!H14</f>
        <v>20</v>
      </c>
      <c r="I14" s="20">
        <f>Sales_Forecast!I14</f>
        <v>20</v>
      </c>
      <c r="J14" s="20">
        <f>Sales_Forecast!J14</f>
        <v>20</v>
      </c>
      <c r="K14" s="20">
        <f>Sales_Forecast!K14</f>
        <v>20</v>
      </c>
      <c r="L14" s="20">
        <f>Sales_Forecast!L14</f>
        <v>20</v>
      </c>
      <c r="M14" s="20">
        <f>Sales_Forecast!M14</f>
        <v>20</v>
      </c>
      <c r="N14" s="20">
        <f>Sales_Forecast!N14</f>
        <v>20</v>
      </c>
      <c r="O14" s="20">
        <f>Sales_Forecast!O14</f>
        <v>20</v>
      </c>
      <c r="P14" s="20">
        <f>Sales_Forecast!P14</f>
        <v>20</v>
      </c>
      <c r="Q14" s="55">
        <f t="shared" si="0"/>
        <v>280</v>
      </c>
    </row>
    <row r="15" spans="1:17" ht="22.5">
      <c r="A15" s="20">
        <v>10</v>
      </c>
      <c r="B15" s="21" t="s">
        <v>75</v>
      </c>
      <c r="C15" s="33" t="s">
        <v>94</v>
      </c>
      <c r="D15" s="34"/>
      <c r="E15" s="20">
        <f>Sales_Forecast!E15</f>
        <v>1000</v>
      </c>
      <c r="F15" s="20">
        <f>Sales_Forecast!F15</f>
        <v>500</v>
      </c>
      <c r="G15" s="20">
        <f>Sales_Forecast!G15</f>
        <v>500</v>
      </c>
      <c r="H15" s="20">
        <f>Sales_Forecast!H15</f>
        <v>500</v>
      </c>
      <c r="I15" s="20">
        <f>Sales_Forecast!I15</f>
        <v>500</v>
      </c>
      <c r="J15" s="20">
        <f>Sales_Forecast!J15</f>
        <v>500</v>
      </c>
      <c r="K15" s="20">
        <f>Sales_Forecast!K15</f>
        <v>500</v>
      </c>
      <c r="L15" s="20">
        <f>Sales_Forecast!L15</f>
        <v>500</v>
      </c>
      <c r="M15" s="20">
        <f>Sales_Forecast!M15</f>
        <v>500</v>
      </c>
      <c r="N15" s="20">
        <f>Sales_Forecast!N15</f>
        <v>500</v>
      </c>
      <c r="O15" s="20">
        <f>Sales_Forecast!O15</f>
        <v>500</v>
      </c>
      <c r="P15" s="20">
        <f>Sales_Forecast!P15</f>
        <v>500</v>
      </c>
      <c r="Q15" s="55">
        <f t="shared" si="0"/>
        <v>6500</v>
      </c>
    </row>
    <row r="16" spans="1:17">
      <c r="A16" s="20">
        <v>11</v>
      </c>
      <c r="B16" s="21" t="s">
        <v>76</v>
      </c>
      <c r="C16" s="33" t="s">
        <v>91</v>
      </c>
      <c r="D16" s="34"/>
      <c r="E16" s="20">
        <f>Sales_Forecast!E16</f>
        <v>500</v>
      </c>
      <c r="F16" s="20">
        <f>Sales_Forecast!F16</f>
        <v>150</v>
      </c>
      <c r="G16" s="20">
        <f>Sales_Forecast!G16</f>
        <v>150</v>
      </c>
      <c r="H16" s="20">
        <f>Sales_Forecast!H16</f>
        <v>100</v>
      </c>
      <c r="I16" s="20">
        <f>Sales_Forecast!I16</f>
        <v>100</v>
      </c>
      <c r="J16" s="20">
        <f>Sales_Forecast!J16</f>
        <v>100</v>
      </c>
      <c r="K16" s="20">
        <f>Sales_Forecast!K16</f>
        <v>100</v>
      </c>
      <c r="L16" s="20">
        <f>Sales_Forecast!L16</f>
        <v>100</v>
      </c>
      <c r="M16" s="20">
        <f>Sales_Forecast!M16</f>
        <v>100</v>
      </c>
      <c r="N16" s="20">
        <f>Sales_Forecast!N16</f>
        <v>100</v>
      </c>
      <c r="O16" s="20">
        <f>Sales_Forecast!O16</f>
        <v>100</v>
      </c>
      <c r="P16" s="20">
        <f>Sales_Forecast!P16</f>
        <v>100</v>
      </c>
      <c r="Q16" s="55">
        <f t="shared" si="0"/>
        <v>1700</v>
      </c>
    </row>
    <row r="17" spans="1:17">
      <c r="A17" s="20">
        <v>12</v>
      </c>
      <c r="B17" s="21" t="s">
        <v>77</v>
      </c>
      <c r="C17" s="33" t="s">
        <v>88</v>
      </c>
      <c r="D17" s="34"/>
      <c r="E17" s="20">
        <f>Sales_Forecast!E17</f>
        <v>200</v>
      </c>
      <c r="F17" s="20">
        <f>Sales_Forecast!F17</f>
        <v>50</v>
      </c>
      <c r="G17" s="20">
        <f>Sales_Forecast!G17</f>
        <v>50</v>
      </c>
      <c r="H17" s="20">
        <f>Sales_Forecast!H17</f>
        <v>50</v>
      </c>
      <c r="I17" s="20">
        <f>Sales_Forecast!I17</f>
        <v>50</v>
      </c>
      <c r="J17" s="20">
        <f>Sales_Forecast!J17</f>
        <v>50</v>
      </c>
      <c r="K17" s="20">
        <f>Sales_Forecast!K17</f>
        <v>50</v>
      </c>
      <c r="L17" s="20">
        <f>Sales_Forecast!L17</f>
        <v>50</v>
      </c>
      <c r="M17" s="20">
        <f>Sales_Forecast!M17</f>
        <v>50</v>
      </c>
      <c r="N17" s="20">
        <f>Sales_Forecast!N17</f>
        <v>50</v>
      </c>
      <c r="O17" s="20">
        <f>Sales_Forecast!O17</f>
        <v>50</v>
      </c>
      <c r="P17" s="20">
        <f>Sales_Forecast!P17</f>
        <v>50</v>
      </c>
      <c r="Q17" s="55">
        <f t="shared" si="0"/>
        <v>750</v>
      </c>
    </row>
    <row r="18" spans="1:17" ht="22.5">
      <c r="A18" s="20">
        <v>13</v>
      </c>
      <c r="B18" s="21" t="s">
        <v>78</v>
      </c>
      <c r="C18" s="33" t="s">
        <v>92</v>
      </c>
      <c r="D18" s="34"/>
      <c r="E18" s="20">
        <f>Sales_Forecast!E18</f>
        <v>5000</v>
      </c>
      <c r="F18" s="20">
        <f>Sales_Forecast!F18</f>
        <v>5000</v>
      </c>
      <c r="G18" s="20">
        <f>Sales_Forecast!G18</f>
        <v>5000</v>
      </c>
      <c r="H18" s="20">
        <f>Sales_Forecast!H18</f>
        <v>5000</v>
      </c>
      <c r="I18" s="20">
        <f>Sales_Forecast!I18</f>
        <v>5000</v>
      </c>
      <c r="J18" s="20">
        <f>Sales_Forecast!J18</f>
        <v>5000</v>
      </c>
      <c r="K18" s="20">
        <f>Sales_Forecast!K18</f>
        <v>5000</v>
      </c>
      <c r="L18" s="20">
        <f>Sales_Forecast!L18</f>
        <v>5000</v>
      </c>
      <c r="M18" s="20">
        <f>Sales_Forecast!M18</f>
        <v>5000</v>
      </c>
      <c r="N18" s="20">
        <f>Sales_Forecast!N18</f>
        <v>5000</v>
      </c>
      <c r="O18" s="20">
        <f>Sales_Forecast!O18</f>
        <v>5000</v>
      </c>
      <c r="P18" s="20">
        <f>Sales_Forecast!P18</f>
        <v>5000</v>
      </c>
      <c r="Q18" s="55">
        <f t="shared" si="0"/>
        <v>60000</v>
      </c>
    </row>
    <row r="19" spans="1:17">
      <c r="A19" s="20">
        <v>14</v>
      </c>
      <c r="B19" s="21" t="s">
        <v>79</v>
      </c>
      <c r="C19" s="33" t="s">
        <v>93</v>
      </c>
      <c r="D19" s="34"/>
      <c r="E19" s="20">
        <f>Sales_Forecast!E19</f>
        <v>4000</v>
      </c>
      <c r="F19" s="20">
        <f>Sales_Forecast!F19</f>
        <v>3000</v>
      </c>
      <c r="G19" s="20">
        <f>Sales_Forecast!G19</f>
        <v>3000</v>
      </c>
      <c r="H19" s="20">
        <f>Sales_Forecast!H19</f>
        <v>4000</v>
      </c>
      <c r="I19" s="20">
        <f>Sales_Forecast!I19</f>
        <v>3000</v>
      </c>
      <c r="J19" s="20">
        <f>Sales_Forecast!J19</f>
        <v>3000</v>
      </c>
      <c r="K19" s="20">
        <f>Sales_Forecast!K19</f>
        <v>4000</v>
      </c>
      <c r="L19" s="20">
        <f>Sales_Forecast!L19</f>
        <v>3000</v>
      </c>
      <c r="M19" s="20">
        <f>Sales_Forecast!M19</f>
        <v>3000</v>
      </c>
      <c r="N19" s="20">
        <f>Sales_Forecast!N19</f>
        <v>4000</v>
      </c>
      <c r="O19" s="20">
        <f>Sales_Forecast!O19</f>
        <v>3000</v>
      </c>
      <c r="P19" s="20">
        <f>Sales_Forecast!P19</f>
        <v>3000</v>
      </c>
      <c r="Q19" s="55">
        <f t="shared" si="0"/>
        <v>40000</v>
      </c>
    </row>
    <row r="20" spans="1:17">
      <c r="A20" s="20">
        <v>15</v>
      </c>
      <c r="B20" s="21" t="s">
        <v>83</v>
      </c>
      <c r="C20" s="33" t="s">
        <v>87</v>
      </c>
      <c r="D20" s="34"/>
      <c r="E20" s="20">
        <f>Sales_Forecast!E20</f>
        <v>500</v>
      </c>
      <c r="F20" s="20">
        <f>Sales_Forecast!F20</f>
        <v>100</v>
      </c>
      <c r="G20" s="20">
        <f>Sales_Forecast!G20</f>
        <v>100</v>
      </c>
      <c r="H20" s="20">
        <f>Sales_Forecast!H20</f>
        <v>100</v>
      </c>
      <c r="I20" s="20">
        <f>Sales_Forecast!I20</f>
        <v>100</v>
      </c>
      <c r="J20" s="20">
        <f>Sales_Forecast!J20</f>
        <v>100</v>
      </c>
      <c r="K20" s="20">
        <f>Sales_Forecast!K20</f>
        <v>100</v>
      </c>
      <c r="L20" s="20">
        <f>Sales_Forecast!L20</f>
        <v>100</v>
      </c>
      <c r="M20" s="20">
        <f>Sales_Forecast!M20</f>
        <v>100</v>
      </c>
      <c r="N20" s="20">
        <f>Sales_Forecast!N20</f>
        <v>100</v>
      </c>
      <c r="O20" s="20">
        <f>Sales_Forecast!O20</f>
        <v>100</v>
      </c>
      <c r="P20" s="20">
        <f>Sales_Forecast!P20</f>
        <v>100</v>
      </c>
      <c r="Q20" s="55">
        <f t="shared" si="0"/>
        <v>1600</v>
      </c>
    </row>
    <row r="21" spans="1:17">
      <c r="A21" s="20">
        <v>16</v>
      </c>
      <c r="B21" s="21" t="s">
        <v>82</v>
      </c>
      <c r="C21" s="33" t="s">
        <v>87</v>
      </c>
      <c r="D21" s="34"/>
      <c r="E21" s="20">
        <f>Sales_Forecast!E21</f>
        <v>500</v>
      </c>
      <c r="F21" s="20">
        <f>Sales_Forecast!F21</f>
        <v>100</v>
      </c>
      <c r="G21" s="20">
        <f>Sales_Forecast!G21</f>
        <v>100</v>
      </c>
      <c r="H21" s="20">
        <f>Sales_Forecast!H21</f>
        <v>100</v>
      </c>
      <c r="I21" s="20">
        <f>Sales_Forecast!I21</f>
        <v>100</v>
      </c>
      <c r="J21" s="20">
        <f>Sales_Forecast!J21</f>
        <v>100</v>
      </c>
      <c r="K21" s="20">
        <f>Sales_Forecast!K21</f>
        <v>100</v>
      </c>
      <c r="L21" s="20">
        <f>Sales_Forecast!L21</f>
        <v>100</v>
      </c>
      <c r="M21" s="20">
        <f>Sales_Forecast!M21</f>
        <v>100</v>
      </c>
      <c r="N21" s="20">
        <f>Sales_Forecast!N21</f>
        <v>100</v>
      </c>
      <c r="O21" s="20">
        <f>Sales_Forecast!O21</f>
        <v>100</v>
      </c>
      <c r="P21" s="20">
        <f>Sales_Forecast!P21</f>
        <v>100</v>
      </c>
      <c r="Q21" s="55">
        <f t="shared" si="0"/>
        <v>1600</v>
      </c>
    </row>
    <row r="22" spans="1:17">
      <c r="A22" s="20">
        <v>17</v>
      </c>
      <c r="B22" s="21" t="s">
        <v>80</v>
      </c>
      <c r="C22" s="33" t="s">
        <v>87</v>
      </c>
      <c r="D22" s="34"/>
      <c r="E22" s="20">
        <f>Sales_Forecast!E22</f>
        <v>500</v>
      </c>
      <c r="F22" s="20">
        <f>Sales_Forecast!F22</f>
        <v>100</v>
      </c>
      <c r="G22" s="20">
        <f>Sales_Forecast!G22</f>
        <v>100</v>
      </c>
      <c r="H22" s="20">
        <f>Sales_Forecast!H22</f>
        <v>100</v>
      </c>
      <c r="I22" s="20">
        <f>Sales_Forecast!I22</f>
        <v>100</v>
      </c>
      <c r="J22" s="20">
        <f>Sales_Forecast!J22</f>
        <v>100</v>
      </c>
      <c r="K22" s="20">
        <f>Sales_Forecast!K22</f>
        <v>100</v>
      </c>
      <c r="L22" s="20">
        <f>Sales_Forecast!L22</f>
        <v>100</v>
      </c>
      <c r="M22" s="20">
        <f>Sales_Forecast!M22</f>
        <v>100</v>
      </c>
      <c r="N22" s="20">
        <f>Sales_Forecast!N22</f>
        <v>100</v>
      </c>
      <c r="O22" s="20">
        <f>Sales_Forecast!O22</f>
        <v>100</v>
      </c>
      <c r="P22" s="20">
        <f>Sales_Forecast!P22</f>
        <v>100</v>
      </c>
      <c r="Q22" s="55">
        <f t="shared" si="0"/>
        <v>1600</v>
      </c>
    </row>
    <row r="23" spans="1:17">
      <c r="A23" s="20">
        <v>18</v>
      </c>
      <c r="B23" s="21" t="s">
        <v>81</v>
      </c>
      <c r="C23" s="33" t="s">
        <v>87</v>
      </c>
      <c r="D23" s="34"/>
      <c r="E23" s="20">
        <f>Sales_Forecast!E23</f>
        <v>200</v>
      </c>
      <c r="F23" s="20">
        <f>Sales_Forecast!F23</f>
        <v>100</v>
      </c>
      <c r="G23" s="20">
        <f>Sales_Forecast!G23</f>
        <v>100</v>
      </c>
      <c r="H23" s="20">
        <f>Sales_Forecast!H23</f>
        <v>50</v>
      </c>
      <c r="I23" s="20">
        <f>Sales_Forecast!I23</f>
        <v>50</v>
      </c>
      <c r="J23" s="20">
        <f>Sales_Forecast!J23</f>
        <v>50</v>
      </c>
      <c r="K23" s="20">
        <f>Sales_Forecast!K23</f>
        <v>50</v>
      </c>
      <c r="L23" s="20">
        <f>Sales_Forecast!L23</f>
        <v>50</v>
      </c>
      <c r="M23" s="20">
        <f>Sales_Forecast!M23</f>
        <v>50</v>
      </c>
      <c r="N23" s="20">
        <f>Sales_Forecast!N23</f>
        <v>50</v>
      </c>
      <c r="O23" s="20">
        <f>Sales_Forecast!O23</f>
        <v>50</v>
      </c>
      <c r="P23" s="20">
        <f>Sales_Forecast!P23</f>
        <v>50</v>
      </c>
      <c r="Q23" s="55">
        <f t="shared" si="0"/>
        <v>850</v>
      </c>
    </row>
    <row r="24" spans="1:17" ht="22.5">
      <c r="A24" s="20">
        <v>19</v>
      </c>
      <c r="B24" s="21" t="s">
        <v>84</v>
      </c>
      <c r="C24" s="33" t="s">
        <v>89</v>
      </c>
      <c r="D24" s="34"/>
      <c r="E24" s="20">
        <f>Sales_Forecast!E24</f>
        <v>200</v>
      </c>
      <c r="F24" s="20">
        <f>Sales_Forecast!F24</f>
        <v>100</v>
      </c>
      <c r="G24" s="20">
        <f>Sales_Forecast!G24</f>
        <v>100</v>
      </c>
      <c r="H24" s="20">
        <f>Sales_Forecast!H24</f>
        <v>50</v>
      </c>
      <c r="I24" s="20">
        <f>Sales_Forecast!I24</f>
        <v>50</v>
      </c>
      <c r="J24" s="20">
        <f>Sales_Forecast!J24</f>
        <v>50</v>
      </c>
      <c r="K24" s="20">
        <f>Sales_Forecast!K24</f>
        <v>50</v>
      </c>
      <c r="L24" s="20">
        <f>Sales_Forecast!L24</f>
        <v>50</v>
      </c>
      <c r="M24" s="20">
        <f>Sales_Forecast!M24</f>
        <v>50</v>
      </c>
      <c r="N24" s="20">
        <f>Sales_Forecast!N24</f>
        <v>50</v>
      </c>
      <c r="O24" s="20">
        <f>Sales_Forecast!O24</f>
        <v>50</v>
      </c>
      <c r="P24" s="20">
        <f>Sales_Forecast!P24</f>
        <v>50</v>
      </c>
      <c r="Q24" s="55">
        <f t="shared" si="0"/>
        <v>850</v>
      </c>
    </row>
    <row r="25" spans="1:17">
      <c r="A25" s="20">
        <v>20</v>
      </c>
      <c r="B25" s="21" t="s">
        <v>85</v>
      </c>
      <c r="C25" s="33" t="s">
        <v>87</v>
      </c>
      <c r="D25" s="34"/>
      <c r="E25" s="20">
        <f>Sales_Forecast!E25</f>
        <v>1000</v>
      </c>
      <c r="F25" s="20">
        <f>Sales_Forecast!F25</f>
        <v>80</v>
      </c>
      <c r="G25" s="20">
        <f>Sales_Forecast!G25</f>
        <v>80</v>
      </c>
      <c r="H25" s="20">
        <f>Sales_Forecast!H25</f>
        <v>80</v>
      </c>
      <c r="I25" s="20">
        <f>Sales_Forecast!I25</f>
        <v>80</v>
      </c>
      <c r="J25" s="20">
        <f>Sales_Forecast!J25</f>
        <v>80</v>
      </c>
      <c r="K25" s="20">
        <f>Sales_Forecast!K25</f>
        <v>80</v>
      </c>
      <c r="L25" s="20">
        <f>Sales_Forecast!L25</f>
        <v>80</v>
      </c>
      <c r="M25" s="20">
        <f>Sales_Forecast!M25</f>
        <v>80</v>
      </c>
      <c r="N25" s="20">
        <f>Sales_Forecast!N25</f>
        <v>80</v>
      </c>
      <c r="O25" s="20">
        <f>Sales_Forecast!O25</f>
        <v>80</v>
      </c>
      <c r="P25" s="20">
        <f>Sales_Forecast!P25</f>
        <v>80</v>
      </c>
      <c r="Q25" s="55">
        <f t="shared" si="0"/>
        <v>1880</v>
      </c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>
      <c r="A28" s="15"/>
      <c r="B28" s="15"/>
      <c r="C28" s="15"/>
      <c r="D28" s="15"/>
      <c r="E28" s="39">
        <v>41091</v>
      </c>
      <c r="F28" s="39">
        <v>41122</v>
      </c>
      <c r="G28" s="39">
        <v>41153</v>
      </c>
      <c r="H28" s="39">
        <v>41183</v>
      </c>
      <c r="I28" s="39">
        <v>41214</v>
      </c>
      <c r="J28" s="39">
        <v>41244</v>
      </c>
      <c r="K28" s="39">
        <v>41275</v>
      </c>
      <c r="L28" s="39">
        <v>41306</v>
      </c>
      <c r="M28" s="39">
        <v>41334</v>
      </c>
      <c r="N28" s="39">
        <v>41365</v>
      </c>
      <c r="O28" s="39">
        <v>41395</v>
      </c>
      <c r="P28" s="39">
        <v>41426</v>
      </c>
      <c r="Q28" s="15"/>
    </row>
    <row r="29" spans="1:17">
      <c r="A29" s="15"/>
      <c r="B29" s="31" t="s">
        <v>103</v>
      </c>
      <c r="C29" s="36" t="s">
        <v>105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1" t="s">
        <v>106</v>
      </c>
    </row>
    <row r="30" spans="1:17">
      <c r="A30" s="20">
        <v>1</v>
      </c>
      <c r="B30" s="21" t="s">
        <v>66</v>
      </c>
      <c r="C30" s="37">
        <f>Products_list!I5</f>
        <v>47.61</v>
      </c>
      <c r="D30" s="15"/>
      <c r="E30" s="40">
        <f>E6*C30</f>
        <v>2380.5</v>
      </c>
      <c r="F30" s="40">
        <f>F6*C30</f>
        <v>952.2</v>
      </c>
      <c r="G30" s="40">
        <f>G6*C30</f>
        <v>952.2</v>
      </c>
      <c r="H30" s="40">
        <f>H6*C30</f>
        <v>952.2</v>
      </c>
      <c r="I30" s="40">
        <f>I6*C30</f>
        <v>952.2</v>
      </c>
      <c r="J30" s="40">
        <f>J6*C30</f>
        <v>952.2</v>
      </c>
      <c r="K30" s="40">
        <f>K6*C30</f>
        <v>952.2</v>
      </c>
      <c r="L30" s="40">
        <f>L6*C30</f>
        <v>952.2</v>
      </c>
      <c r="M30" s="40">
        <f>M6*C30</f>
        <v>952.2</v>
      </c>
      <c r="N30" s="40">
        <f>N6*C30</f>
        <v>952.2</v>
      </c>
      <c r="O30" s="40">
        <f>O6*C30</f>
        <v>952.2</v>
      </c>
      <c r="P30" s="56">
        <f>P6*C30</f>
        <v>952.2</v>
      </c>
      <c r="Q30" s="57">
        <f>SUM(E30:P30)</f>
        <v>12854.700000000003</v>
      </c>
    </row>
    <row r="31" spans="1:17">
      <c r="A31" s="20">
        <v>2</v>
      </c>
      <c r="B31" s="21" t="s">
        <v>67</v>
      </c>
      <c r="C31" s="37">
        <f>Products_list!I6</f>
        <v>54.509999999999991</v>
      </c>
      <c r="D31" s="15"/>
      <c r="E31" s="40">
        <f>E7*C31</f>
        <v>5450.9999999999991</v>
      </c>
      <c r="F31" s="40">
        <f t="shared" ref="F31:F49" si="1">F7*C31</f>
        <v>2725.4999999999995</v>
      </c>
      <c r="G31" s="40">
        <f t="shared" ref="G31:G49" si="2">G7*C31</f>
        <v>1635.2999999999997</v>
      </c>
      <c r="H31" s="40">
        <f t="shared" ref="H31:H49" si="3">H7*C31</f>
        <v>1635.2999999999997</v>
      </c>
      <c r="I31" s="40">
        <f t="shared" ref="I31:I49" si="4">I7*C31</f>
        <v>1635.2999999999997</v>
      </c>
      <c r="J31" s="40">
        <f t="shared" ref="J31:J49" si="5">J7*C31</f>
        <v>1635.2999999999997</v>
      </c>
      <c r="K31" s="40">
        <f t="shared" ref="K31:K49" si="6">K7*C31</f>
        <v>1635.2999999999997</v>
      </c>
      <c r="L31" s="40">
        <f t="shared" ref="L31:L49" si="7">L7*C31</f>
        <v>1635.2999999999997</v>
      </c>
      <c r="M31" s="40">
        <f t="shared" ref="M31:M49" si="8">M7*C31</f>
        <v>1635.2999999999997</v>
      </c>
      <c r="N31" s="40">
        <f t="shared" ref="N31:N49" si="9">N7*C31</f>
        <v>1635.2999999999997</v>
      </c>
      <c r="O31" s="40">
        <f t="shared" ref="O31:O49" si="10">O7*C31</f>
        <v>1635.2999999999997</v>
      </c>
      <c r="P31" s="56">
        <f t="shared" ref="P31:P49" si="11">P7*C31</f>
        <v>1635.2999999999997</v>
      </c>
      <c r="Q31" s="57">
        <f t="shared" ref="Q31:Q49" si="12">SUM(E31:P31)</f>
        <v>24529.499999999993</v>
      </c>
    </row>
    <row r="32" spans="1:17">
      <c r="A32" s="20">
        <v>3</v>
      </c>
      <c r="B32" s="21" t="s">
        <v>69</v>
      </c>
      <c r="C32" s="37">
        <f>Products_list!I7</f>
        <v>26.91</v>
      </c>
      <c r="D32" s="15"/>
      <c r="E32" s="40">
        <f t="shared" ref="E32:E49" si="13">E8*C32</f>
        <v>538.20000000000005</v>
      </c>
      <c r="F32" s="40">
        <f t="shared" si="1"/>
        <v>403.65</v>
      </c>
      <c r="G32" s="40">
        <f t="shared" si="2"/>
        <v>403.65</v>
      </c>
      <c r="H32" s="40">
        <f t="shared" si="3"/>
        <v>403.65</v>
      </c>
      <c r="I32" s="40">
        <f t="shared" si="4"/>
        <v>403.65</v>
      </c>
      <c r="J32" s="40">
        <f t="shared" si="5"/>
        <v>403.65</v>
      </c>
      <c r="K32" s="40">
        <f t="shared" si="6"/>
        <v>403.65</v>
      </c>
      <c r="L32" s="40">
        <f t="shared" si="7"/>
        <v>403.65</v>
      </c>
      <c r="M32" s="40">
        <f t="shared" si="8"/>
        <v>403.65</v>
      </c>
      <c r="N32" s="40">
        <f t="shared" si="9"/>
        <v>403.65</v>
      </c>
      <c r="O32" s="40">
        <f t="shared" si="10"/>
        <v>403.65</v>
      </c>
      <c r="P32" s="56">
        <f t="shared" si="11"/>
        <v>403.65</v>
      </c>
      <c r="Q32" s="57">
        <f t="shared" si="12"/>
        <v>4978.3499999999995</v>
      </c>
    </row>
    <row r="33" spans="1:17">
      <c r="A33" s="20">
        <v>4</v>
      </c>
      <c r="B33" s="21" t="s">
        <v>68</v>
      </c>
      <c r="C33" s="37">
        <f>Products_list!I8</f>
        <v>47.61</v>
      </c>
      <c r="D33" s="15"/>
      <c r="E33" s="40">
        <f t="shared" si="13"/>
        <v>952.2</v>
      </c>
      <c r="F33" s="40">
        <f t="shared" si="1"/>
        <v>476.1</v>
      </c>
      <c r="G33" s="40">
        <f t="shared" si="2"/>
        <v>476.1</v>
      </c>
      <c r="H33" s="40">
        <f t="shared" si="3"/>
        <v>476.1</v>
      </c>
      <c r="I33" s="40">
        <f t="shared" si="4"/>
        <v>476.1</v>
      </c>
      <c r="J33" s="40">
        <f t="shared" si="5"/>
        <v>476.1</v>
      </c>
      <c r="K33" s="40">
        <f t="shared" si="6"/>
        <v>476.1</v>
      </c>
      <c r="L33" s="40">
        <f t="shared" si="7"/>
        <v>476.1</v>
      </c>
      <c r="M33" s="40">
        <f t="shared" si="8"/>
        <v>476.1</v>
      </c>
      <c r="N33" s="40">
        <f t="shared" si="9"/>
        <v>476.1</v>
      </c>
      <c r="O33" s="40">
        <f t="shared" si="10"/>
        <v>476.1</v>
      </c>
      <c r="P33" s="56">
        <f t="shared" si="11"/>
        <v>476.1</v>
      </c>
      <c r="Q33" s="57">
        <f t="shared" si="12"/>
        <v>6189.3000000000011</v>
      </c>
    </row>
    <row r="34" spans="1:17">
      <c r="A34" s="20">
        <v>5</v>
      </c>
      <c r="B34" s="21" t="s">
        <v>70</v>
      </c>
      <c r="C34" s="37">
        <f>Products_list!I9</f>
        <v>13.11</v>
      </c>
      <c r="D34" s="15"/>
      <c r="E34" s="40">
        <f t="shared" si="13"/>
        <v>655.5</v>
      </c>
      <c r="F34" s="40">
        <f t="shared" si="1"/>
        <v>393.29999999999995</v>
      </c>
      <c r="G34" s="40">
        <f t="shared" si="2"/>
        <v>393.29999999999995</v>
      </c>
      <c r="H34" s="40">
        <f t="shared" si="3"/>
        <v>393.29999999999995</v>
      </c>
      <c r="I34" s="40">
        <f t="shared" si="4"/>
        <v>393.29999999999995</v>
      </c>
      <c r="J34" s="40">
        <f t="shared" si="5"/>
        <v>393.29999999999995</v>
      </c>
      <c r="K34" s="40">
        <f t="shared" si="6"/>
        <v>393.29999999999995</v>
      </c>
      <c r="L34" s="40">
        <f t="shared" si="7"/>
        <v>393.29999999999995</v>
      </c>
      <c r="M34" s="40">
        <f t="shared" si="8"/>
        <v>393.29999999999995</v>
      </c>
      <c r="N34" s="40">
        <f t="shared" si="9"/>
        <v>393.29999999999995</v>
      </c>
      <c r="O34" s="40">
        <f t="shared" si="10"/>
        <v>393.29999999999995</v>
      </c>
      <c r="P34" s="56">
        <f t="shared" si="11"/>
        <v>393.29999999999995</v>
      </c>
      <c r="Q34" s="57">
        <f t="shared" si="12"/>
        <v>4981.8000000000011</v>
      </c>
    </row>
    <row r="35" spans="1:17">
      <c r="A35" s="20">
        <v>6</v>
      </c>
      <c r="B35" s="21" t="s">
        <v>73</v>
      </c>
      <c r="C35" s="37">
        <f>Products_list!I10</f>
        <v>1.38</v>
      </c>
      <c r="D35" s="15"/>
      <c r="E35" s="40">
        <f t="shared" si="13"/>
        <v>690</v>
      </c>
      <c r="F35" s="40">
        <f t="shared" si="1"/>
        <v>138</v>
      </c>
      <c r="G35" s="40">
        <f t="shared" si="2"/>
        <v>138</v>
      </c>
      <c r="H35" s="40">
        <f t="shared" si="3"/>
        <v>138</v>
      </c>
      <c r="I35" s="40">
        <f t="shared" si="4"/>
        <v>138</v>
      </c>
      <c r="J35" s="40">
        <f t="shared" si="5"/>
        <v>138</v>
      </c>
      <c r="K35" s="40">
        <f t="shared" si="6"/>
        <v>138</v>
      </c>
      <c r="L35" s="40">
        <f t="shared" si="7"/>
        <v>138</v>
      </c>
      <c r="M35" s="40">
        <f t="shared" si="8"/>
        <v>138</v>
      </c>
      <c r="N35" s="40">
        <f t="shared" si="9"/>
        <v>138</v>
      </c>
      <c r="O35" s="40">
        <f t="shared" si="10"/>
        <v>138</v>
      </c>
      <c r="P35" s="56">
        <f t="shared" si="11"/>
        <v>138</v>
      </c>
      <c r="Q35" s="57">
        <f t="shared" si="12"/>
        <v>2208</v>
      </c>
    </row>
    <row r="36" spans="1:17">
      <c r="A36" s="20">
        <v>7</v>
      </c>
      <c r="B36" s="21" t="s">
        <v>72</v>
      </c>
      <c r="C36" s="37">
        <f>Products_list!I11</f>
        <v>13.11</v>
      </c>
      <c r="D36" s="15"/>
      <c r="E36" s="40">
        <f t="shared" si="13"/>
        <v>655.5</v>
      </c>
      <c r="F36" s="40">
        <f t="shared" si="1"/>
        <v>262.2</v>
      </c>
      <c r="G36" s="40">
        <f t="shared" si="2"/>
        <v>262.2</v>
      </c>
      <c r="H36" s="40">
        <f t="shared" si="3"/>
        <v>262.2</v>
      </c>
      <c r="I36" s="40">
        <f t="shared" si="4"/>
        <v>262.2</v>
      </c>
      <c r="J36" s="40">
        <f t="shared" si="5"/>
        <v>262.2</v>
      </c>
      <c r="K36" s="40">
        <f t="shared" si="6"/>
        <v>262.2</v>
      </c>
      <c r="L36" s="40">
        <f t="shared" si="7"/>
        <v>262.2</v>
      </c>
      <c r="M36" s="40">
        <f t="shared" si="8"/>
        <v>262.2</v>
      </c>
      <c r="N36" s="40">
        <f t="shared" si="9"/>
        <v>262.2</v>
      </c>
      <c r="O36" s="40">
        <f t="shared" si="10"/>
        <v>262.2</v>
      </c>
      <c r="P36" s="56">
        <f t="shared" si="11"/>
        <v>262.2</v>
      </c>
      <c r="Q36" s="57">
        <f t="shared" si="12"/>
        <v>3539.6999999999994</v>
      </c>
    </row>
    <row r="37" spans="1:17">
      <c r="A37" s="20">
        <v>8</v>
      </c>
      <c r="B37" s="21" t="s">
        <v>71</v>
      </c>
      <c r="C37" s="37">
        <f>Products_list!I12</f>
        <v>206.99999999999997</v>
      </c>
      <c r="D37" s="15"/>
      <c r="E37" s="40">
        <f t="shared" si="13"/>
        <v>1034.9999999999998</v>
      </c>
      <c r="F37" s="40">
        <f t="shared" si="1"/>
        <v>620.99999999999989</v>
      </c>
      <c r="G37" s="40">
        <f t="shared" si="2"/>
        <v>620.99999999999989</v>
      </c>
      <c r="H37" s="40">
        <f t="shared" si="3"/>
        <v>620.99999999999989</v>
      </c>
      <c r="I37" s="40">
        <f t="shared" si="4"/>
        <v>620.99999999999989</v>
      </c>
      <c r="J37" s="40">
        <f t="shared" si="5"/>
        <v>620.99999999999989</v>
      </c>
      <c r="K37" s="40">
        <f t="shared" si="6"/>
        <v>620.99999999999989</v>
      </c>
      <c r="L37" s="40">
        <f t="shared" si="7"/>
        <v>620.99999999999989</v>
      </c>
      <c r="M37" s="40">
        <f t="shared" si="8"/>
        <v>620.99999999999989</v>
      </c>
      <c r="N37" s="40">
        <f t="shared" si="9"/>
        <v>620.99999999999989</v>
      </c>
      <c r="O37" s="40">
        <f t="shared" si="10"/>
        <v>620.99999999999989</v>
      </c>
      <c r="P37" s="56">
        <f t="shared" si="11"/>
        <v>620.99999999999989</v>
      </c>
      <c r="Q37" s="57">
        <f t="shared" si="12"/>
        <v>7865.9999999999991</v>
      </c>
    </row>
    <row r="38" spans="1:17">
      <c r="A38" s="20">
        <v>9</v>
      </c>
      <c r="B38" s="21" t="s">
        <v>74</v>
      </c>
      <c r="C38" s="37">
        <f>Products_list!I13</f>
        <v>13.11</v>
      </c>
      <c r="D38" s="15"/>
      <c r="E38" s="40">
        <f t="shared" si="13"/>
        <v>655.5</v>
      </c>
      <c r="F38" s="40">
        <f t="shared" si="1"/>
        <v>327.75</v>
      </c>
      <c r="G38" s="40">
        <f t="shared" si="2"/>
        <v>327.75</v>
      </c>
      <c r="H38" s="40">
        <f t="shared" si="3"/>
        <v>262.2</v>
      </c>
      <c r="I38" s="40">
        <f t="shared" si="4"/>
        <v>262.2</v>
      </c>
      <c r="J38" s="40">
        <f t="shared" si="5"/>
        <v>262.2</v>
      </c>
      <c r="K38" s="40">
        <f t="shared" si="6"/>
        <v>262.2</v>
      </c>
      <c r="L38" s="40">
        <f t="shared" si="7"/>
        <v>262.2</v>
      </c>
      <c r="M38" s="40">
        <f t="shared" si="8"/>
        <v>262.2</v>
      </c>
      <c r="N38" s="40">
        <f t="shared" si="9"/>
        <v>262.2</v>
      </c>
      <c r="O38" s="40">
        <f t="shared" si="10"/>
        <v>262.2</v>
      </c>
      <c r="P38" s="56">
        <f t="shared" si="11"/>
        <v>262.2</v>
      </c>
      <c r="Q38" s="57">
        <f t="shared" si="12"/>
        <v>3670.7999999999988</v>
      </c>
    </row>
    <row r="39" spans="1:17">
      <c r="A39" s="20">
        <v>10</v>
      </c>
      <c r="B39" s="21" t="s">
        <v>75</v>
      </c>
      <c r="C39" s="37">
        <f>Products_list!I14</f>
        <v>11.04</v>
      </c>
      <c r="D39" s="15"/>
      <c r="E39" s="40">
        <f t="shared" si="13"/>
        <v>11040</v>
      </c>
      <c r="F39" s="40">
        <f t="shared" si="1"/>
        <v>5520</v>
      </c>
      <c r="G39" s="40">
        <f t="shared" si="2"/>
        <v>5520</v>
      </c>
      <c r="H39" s="40">
        <f t="shared" si="3"/>
        <v>5520</v>
      </c>
      <c r="I39" s="40">
        <f t="shared" si="4"/>
        <v>5520</v>
      </c>
      <c r="J39" s="40">
        <f t="shared" si="5"/>
        <v>5520</v>
      </c>
      <c r="K39" s="40">
        <f t="shared" si="6"/>
        <v>5520</v>
      </c>
      <c r="L39" s="40">
        <f t="shared" si="7"/>
        <v>5520</v>
      </c>
      <c r="M39" s="40">
        <f t="shared" si="8"/>
        <v>5520</v>
      </c>
      <c r="N39" s="40">
        <f t="shared" si="9"/>
        <v>5520</v>
      </c>
      <c r="O39" s="40">
        <f t="shared" si="10"/>
        <v>5520</v>
      </c>
      <c r="P39" s="56">
        <f t="shared" si="11"/>
        <v>5520</v>
      </c>
      <c r="Q39" s="57">
        <f t="shared" si="12"/>
        <v>71760</v>
      </c>
    </row>
    <row r="40" spans="1:17">
      <c r="A40" s="20">
        <v>11</v>
      </c>
      <c r="B40" s="21" t="s">
        <v>76</v>
      </c>
      <c r="C40" s="37">
        <f>Products_list!I15</f>
        <v>14.489999999999998</v>
      </c>
      <c r="D40" s="15"/>
      <c r="E40" s="40">
        <f t="shared" si="13"/>
        <v>7244.9999999999991</v>
      </c>
      <c r="F40" s="40">
        <f t="shared" si="1"/>
        <v>2173.4999999999995</v>
      </c>
      <c r="G40" s="40">
        <f t="shared" si="2"/>
        <v>2173.4999999999995</v>
      </c>
      <c r="H40" s="40">
        <f t="shared" si="3"/>
        <v>1448.9999999999998</v>
      </c>
      <c r="I40" s="40">
        <f t="shared" si="4"/>
        <v>1448.9999999999998</v>
      </c>
      <c r="J40" s="40">
        <f t="shared" si="5"/>
        <v>1448.9999999999998</v>
      </c>
      <c r="K40" s="40">
        <f t="shared" si="6"/>
        <v>1448.9999999999998</v>
      </c>
      <c r="L40" s="40">
        <f t="shared" si="7"/>
        <v>1448.9999999999998</v>
      </c>
      <c r="M40" s="40">
        <f t="shared" si="8"/>
        <v>1448.9999999999998</v>
      </c>
      <c r="N40" s="40">
        <f t="shared" si="9"/>
        <v>1448.9999999999998</v>
      </c>
      <c r="O40" s="40">
        <f t="shared" si="10"/>
        <v>1448.9999999999998</v>
      </c>
      <c r="P40" s="56">
        <f t="shared" si="11"/>
        <v>1448.9999999999998</v>
      </c>
      <c r="Q40" s="57">
        <f t="shared" si="12"/>
        <v>24632.999999999996</v>
      </c>
    </row>
    <row r="41" spans="1:17">
      <c r="A41" s="20">
        <v>12</v>
      </c>
      <c r="B41" s="21" t="s">
        <v>77</v>
      </c>
      <c r="C41" s="37">
        <f>Products_list!I16</f>
        <v>7.589999999999999</v>
      </c>
      <c r="D41" s="15"/>
      <c r="E41" s="40">
        <f t="shared" si="13"/>
        <v>1517.9999999999998</v>
      </c>
      <c r="F41" s="40">
        <f t="shared" si="1"/>
        <v>379.49999999999994</v>
      </c>
      <c r="G41" s="40">
        <f t="shared" si="2"/>
        <v>379.49999999999994</v>
      </c>
      <c r="H41" s="40">
        <f t="shared" si="3"/>
        <v>379.49999999999994</v>
      </c>
      <c r="I41" s="40">
        <f t="shared" si="4"/>
        <v>379.49999999999994</v>
      </c>
      <c r="J41" s="40">
        <f t="shared" si="5"/>
        <v>379.49999999999994</v>
      </c>
      <c r="K41" s="40">
        <f t="shared" si="6"/>
        <v>379.49999999999994</v>
      </c>
      <c r="L41" s="40">
        <f t="shared" si="7"/>
        <v>379.49999999999994</v>
      </c>
      <c r="M41" s="40">
        <f t="shared" si="8"/>
        <v>379.49999999999994</v>
      </c>
      <c r="N41" s="40">
        <f t="shared" si="9"/>
        <v>379.49999999999994</v>
      </c>
      <c r="O41" s="40">
        <f t="shared" si="10"/>
        <v>379.49999999999994</v>
      </c>
      <c r="P41" s="56">
        <f t="shared" si="11"/>
        <v>379.49999999999994</v>
      </c>
      <c r="Q41" s="57">
        <f t="shared" si="12"/>
        <v>5692.4999999999991</v>
      </c>
    </row>
    <row r="42" spans="1:17">
      <c r="A42" s="20">
        <v>13</v>
      </c>
      <c r="B42" s="21" t="s">
        <v>78</v>
      </c>
      <c r="C42" s="37">
        <f>Products_list!I17</f>
        <v>4.8299999999999992</v>
      </c>
      <c r="D42" s="15"/>
      <c r="E42" s="40">
        <f t="shared" si="13"/>
        <v>24149.999999999996</v>
      </c>
      <c r="F42" s="40">
        <f t="shared" si="1"/>
        <v>24149.999999999996</v>
      </c>
      <c r="G42" s="40">
        <f t="shared" si="2"/>
        <v>24149.999999999996</v>
      </c>
      <c r="H42" s="40">
        <f t="shared" si="3"/>
        <v>24149.999999999996</v>
      </c>
      <c r="I42" s="40">
        <f t="shared" si="4"/>
        <v>24149.999999999996</v>
      </c>
      <c r="J42" s="40">
        <f t="shared" si="5"/>
        <v>24149.999999999996</v>
      </c>
      <c r="K42" s="40">
        <f t="shared" si="6"/>
        <v>24149.999999999996</v>
      </c>
      <c r="L42" s="40">
        <f t="shared" si="7"/>
        <v>24149.999999999996</v>
      </c>
      <c r="M42" s="40">
        <f t="shared" si="8"/>
        <v>24149.999999999996</v>
      </c>
      <c r="N42" s="40">
        <f t="shared" si="9"/>
        <v>24149.999999999996</v>
      </c>
      <c r="O42" s="40">
        <f t="shared" si="10"/>
        <v>24149.999999999996</v>
      </c>
      <c r="P42" s="56">
        <f t="shared" si="11"/>
        <v>24149.999999999996</v>
      </c>
      <c r="Q42" s="57">
        <f t="shared" si="12"/>
        <v>289799.99999999994</v>
      </c>
    </row>
    <row r="43" spans="1:17">
      <c r="A43" s="20">
        <v>14</v>
      </c>
      <c r="B43" s="21" t="s">
        <v>79</v>
      </c>
      <c r="C43" s="37">
        <f>Products_list!I18</f>
        <v>2.76</v>
      </c>
      <c r="D43" s="15"/>
      <c r="E43" s="40">
        <f t="shared" si="13"/>
        <v>11040</v>
      </c>
      <c r="F43" s="40">
        <f t="shared" si="1"/>
        <v>8280</v>
      </c>
      <c r="G43" s="40">
        <f t="shared" si="2"/>
        <v>8280</v>
      </c>
      <c r="H43" s="40">
        <f t="shared" si="3"/>
        <v>11040</v>
      </c>
      <c r="I43" s="40">
        <f t="shared" si="4"/>
        <v>8280</v>
      </c>
      <c r="J43" s="40">
        <f t="shared" si="5"/>
        <v>8280</v>
      </c>
      <c r="K43" s="40">
        <f t="shared" si="6"/>
        <v>11040</v>
      </c>
      <c r="L43" s="40">
        <f t="shared" si="7"/>
        <v>8280</v>
      </c>
      <c r="M43" s="40">
        <f t="shared" si="8"/>
        <v>8280</v>
      </c>
      <c r="N43" s="40">
        <f t="shared" si="9"/>
        <v>11040</v>
      </c>
      <c r="O43" s="40">
        <f t="shared" si="10"/>
        <v>8280</v>
      </c>
      <c r="P43" s="56">
        <f t="shared" si="11"/>
        <v>8280</v>
      </c>
      <c r="Q43" s="57">
        <f t="shared" si="12"/>
        <v>110400</v>
      </c>
    </row>
    <row r="44" spans="1:17">
      <c r="A44" s="20">
        <v>15</v>
      </c>
      <c r="B44" s="21" t="s">
        <v>83</v>
      </c>
      <c r="C44" s="37">
        <f>Products_list!I19</f>
        <v>8.2799999999999994</v>
      </c>
      <c r="D44" s="15"/>
      <c r="E44" s="40">
        <f t="shared" si="13"/>
        <v>4140</v>
      </c>
      <c r="F44" s="40">
        <f t="shared" si="1"/>
        <v>827.99999999999989</v>
      </c>
      <c r="G44" s="40">
        <f t="shared" si="2"/>
        <v>827.99999999999989</v>
      </c>
      <c r="H44" s="40">
        <f t="shared" si="3"/>
        <v>827.99999999999989</v>
      </c>
      <c r="I44" s="40">
        <f t="shared" si="4"/>
        <v>827.99999999999989</v>
      </c>
      <c r="J44" s="40">
        <f t="shared" si="5"/>
        <v>827.99999999999989</v>
      </c>
      <c r="K44" s="40">
        <f t="shared" si="6"/>
        <v>827.99999999999989</v>
      </c>
      <c r="L44" s="40">
        <f t="shared" si="7"/>
        <v>827.99999999999989</v>
      </c>
      <c r="M44" s="40">
        <f t="shared" si="8"/>
        <v>827.99999999999989</v>
      </c>
      <c r="N44" s="40">
        <f t="shared" si="9"/>
        <v>827.99999999999989</v>
      </c>
      <c r="O44" s="40">
        <f t="shared" si="10"/>
        <v>827.99999999999989</v>
      </c>
      <c r="P44" s="56">
        <f t="shared" si="11"/>
        <v>827.99999999999989</v>
      </c>
      <c r="Q44" s="57">
        <f t="shared" si="12"/>
        <v>13248</v>
      </c>
    </row>
    <row r="45" spans="1:17">
      <c r="A45" s="20">
        <v>16</v>
      </c>
      <c r="B45" s="21" t="s">
        <v>82</v>
      </c>
      <c r="C45" s="37">
        <f>Products_list!I20</f>
        <v>8.2799999999999994</v>
      </c>
      <c r="D45" s="15"/>
      <c r="E45" s="40">
        <f t="shared" si="13"/>
        <v>4140</v>
      </c>
      <c r="F45" s="40">
        <f t="shared" si="1"/>
        <v>827.99999999999989</v>
      </c>
      <c r="G45" s="40">
        <f t="shared" si="2"/>
        <v>827.99999999999989</v>
      </c>
      <c r="H45" s="40">
        <f t="shared" si="3"/>
        <v>827.99999999999989</v>
      </c>
      <c r="I45" s="40">
        <f t="shared" si="4"/>
        <v>827.99999999999989</v>
      </c>
      <c r="J45" s="40">
        <f t="shared" si="5"/>
        <v>827.99999999999989</v>
      </c>
      <c r="K45" s="40">
        <f t="shared" si="6"/>
        <v>827.99999999999989</v>
      </c>
      <c r="L45" s="40">
        <f t="shared" si="7"/>
        <v>827.99999999999989</v>
      </c>
      <c r="M45" s="40">
        <f t="shared" si="8"/>
        <v>827.99999999999989</v>
      </c>
      <c r="N45" s="40">
        <f t="shared" si="9"/>
        <v>827.99999999999989</v>
      </c>
      <c r="O45" s="40">
        <f t="shared" si="10"/>
        <v>827.99999999999989</v>
      </c>
      <c r="P45" s="56">
        <f t="shared" si="11"/>
        <v>827.99999999999989</v>
      </c>
      <c r="Q45" s="57">
        <f t="shared" si="12"/>
        <v>13248</v>
      </c>
    </row>
    <row r="46" spans="1:17">
      <c r="A46" s="20">
        <v>17</v>
      </c>
      <c r="B46" s="21" t="s">
        <v>80</v>
      </c>
      <c r="C46" s="37">
        <f>Products_list!I21</f>
        <v>9.66</v>
      </c>
      <c r="D46" s="15"/>
      <c r="E46" s="40">
        <f t="shared" si="13"/>
        <v>4830</v>
      </c>
      <c r="F46" s="40">
        <f t="shared" si="1"/>
        <v>966</v>
      </c>
      <c r="G46" s="40">
        <f t="shared" si="2"/>
        <v>966</v>
      </c>
      <c r="H46" s="40">
        <f t="shared" si="3"/>
        <v>966</v>
      </c>
      <c r="I46" s="40">
        <f t="shared" si="4"/>
        <v>966</v>
      </c>
      <c r="J46" s="40">
        <f t="shared" si="5"/>
        <v>966</v>
      </c>
      <c r="K46" s="40">
        <f t="shared" si="6"/>
        <v>966</v>
      </c>
      <c r="L46" s="40">
        <f t="shared" si="7"/>
        <v>966</v>
      </c>
      <c r="M46" s="40">
        <f t="shared" si="8"/>
        <v>966</v>
      </c>
      <c r="N46" s="40">
        <f t="shared" si="9"/>
        <v>966</v>
      </c>
      <c r="O46" s="40">
        <f t="shared" si="10"/>
        <v>966</v>
      </c>
      <c r="P46" s="56">
        <f t="shared" si="11"/>
        <v>966</v>
      </c>
      <c r="Q46" s="57">
        <f t="shared" si="12"/>
        <v>15456</v>
      </c>
    </row>
    <row r="47" spans="1:17">
      <c r="A47" s="20">
        <v>18</v>
      </c>
      <c r="B47" s="21" t="s">
        <v>81</v>
      </c>
      <c r="C47" s="37">
        <f>Products_list!I22</f>
        <v>11.04</v>
      </c>
      <c r="D47" s="15"/>
      <c r="E47" s="40">
        <f t="shared" si="13"/>
        <v>2208</v>
      </c>
      <c r="F47" s="40">
        <f t="shared" si="1"/>
        <v>1104</v>
      </c>
      <c r="G47" s="40">
        <f t="shared" si="2"/>
        <v>1104</v>
      </c>
      <c r="H47" s="40">
        <f t="shared" si="3"/>
        <v>552</v>
      </c>
      <c r="I47" s="40">
        <f t="shared" si="4"/>
        <v>552</v>
      </c>
      <c r="J47" s="40">
        <f t="shared" si="5"/>
        <v>552</v>
      </c>
      <c r="K47" s="40">
        <f t="shared" si="6"/>
        <v>552</v>
      </c>
      <c r="L47" s="40">
        <f t="shared" si="7"/>
        <v>552</v>
      </c>
      <c r="M47" s="40">
        <f t="shared" si="8"/>
        <v>552</v>
      </c>
      <c r="N47" s="40">
        <f t="shared" si="9"/>
        <v>552</v>
      </c>
      <c r="O47" s="40">
        <f t="shared" si="10"/>
        <v>552</v>
      </c>
      <c r="P47" s="56">
        <f t="shared" si="11"/>
        <v>552</v>
      </c>
      <c r="Q47" s="57">
        <f t="shared" si="12"/>
        <v>9384</v>
      </c>
    </row>
    <row r="48" spans="1:17">
      <c r="A48" s="20">
        <v>19</v>
      </c>
      <c r="B48" s="21" t="s">
        <v>84</v>
      </c>
      <c r="C48" s="37">
        <f>Products_list!I23</f>
        <v>13.799999999999999</v>
      </c>
      <c r="D48" s="15"/>
      <c r="E48" s="40">
        <f t="shared" si="13"/>
        <v>2760</v>
      </c>
      <c r="F48" s="40">
        <f t="shared" si="1"/>
        <v>1380</v>
      </c>
      <c r="G48" s="40">
        <f t="shared" si="2"/>
        <v>1380</v>
      </c>
      <c r="H48" s="40">
        <f t="shared" si="3"/>
        <v>690</v>
      </c>
      <c r="I48" s="40">
        <f t="shared" si="4"/>
        <v>690</v>
      </c>
      <c r="J48" s="40">
        <f t="shared" si="5"/>
        <v>690</v>
      </c>
      <c r="K48" s="40">
        <f t="shared" si="6"/>
        <v>690</v>
      </c>
      <c r="L48" s="40">
        <f t="shared" si="7"/>
        <v>690</v>
      </c>
      <c r="M48" s="40">
        <f t="shared" si="8"/>
        <v>690</v>
      </c>
      <c r="N48" s="40">
        <f t="shared" si="9"/>
        <v>690</v>
      </c>
      <c r="O48" s="40">
        <f t="shared" si="10"/>
        <v>690</v>
      </c>
      <c r="P48" s="56">
        <f t="shared" si="11"/>
        <v>690</v>
      </c>
      <c r="Q48" s="57">
        <f t="shared" si="12"/>
        <v>11730</v>
      </c>
    </row>
    <row r="49" spans="1:17">
      <c r="A49" s="20">
        <v>20</v>
      </c>
      <c r="B49" s="21" t="s">
        <v>85</v>
      </c>
      <c r="C49" s="37">
        <f>Products_list!I24</f>
        <v>6.21</v>
      </c>
      <c r="D49" s="15"/>
      <c r="E49" s="40">
        <f t="shared" si="13"/>
        <v>6210</v>
      </c>
      <c r="F49" s="40">
        <f t="shared" si="1"/>
        <v>496.8</v>
      </c>
      <c r="G49" s="40">
        <f t="shared" si="2"/>
        <v>496.8</v>
      </c>
      <c r="H49" s="40">
        <f t="shared" si="3"/>
        <v>496.8</v>
      </c>
      <c r="I49" s="40">
        <f t="shared" si="4"/>
        <v>496.8</v>
      </c>
      <c r="J49" s="40">
        <f t="shared" si="5"/>
        <v>496.8</v>
      </c>
      <c r="K49" s="40">
        <f t="shared" si="6"/>
        <v>496.8</v>
      </c>
      <c r="L49" s="40">
        <f t="shared" si="7"/>
        <v>496.8</v>
      </c>
      <c r="M49" s="40">
        <f t="shared" si="8"/>
        <v>496.8</v>
      </c>
      <c r="N49" s="40">
        <f t="shared" si="9"/>
        <v>496.8</v>
      </c>
      <c r="O49" s="40">
        <f t="shared" si="10"/>
        <v>496.8</v>
      </c>
      <c r="P49" s="56">
        <f t="shared" si="11"/>
        <v>496.8</v>
      </c>
      <c r="Q49" s="57">
        <f t="shared" si="12"/>
        <v>11674.799999999996</v>
      </c>
    </row>
    <row r="50" spans="1:1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A51" s="15"/>
      <c r="B51" s="44" t="s">
        <v>194</v>
      </c>
      <c r="C51" s="20"/>
      <c r="D51" s="15"/>
      <c r="E51" s="43">
        <f>SUM(E30:E50)</f>
        <v>92294.399999999994</v>
      </c>
      <c r="F51" s="43">
        <f t="shared" ref="F51:P51" si="14">SUM(F30:F50)</f>
        <v>52405.5</v>
      </c>
      <c r="G51" s="43">
        <f t="shared" si="14"/>
        <v>51315.3</v>
      </c>
      <c r="H51" s="43">
        <f t="shared" si="14"/>
        <v>52043.25</v>
      </c>
      <c r="I51" s="43">
        <f t="shared" si="14"/>
        <v>49283.25</v>
      </c>
      <c r="J51" s="43">
        <f t="shared" si="14"/>
        <v>49283.25</v>
      </c>
      <c r="K51" s="43">
        <f t="shared" si="14"/>
        <v>52043.25</v>
      </c>
      <c r="L51" s="43">
        <f t="shared" si="14"/>
        <v>49283.25</v>
      </c>
      <c r="M51" s="43">
        <f t="shared" si="14"/>
        <v>49283.25</v>
      </c>
      <c r="N51" s="43">
        <f t="shared" si="14"/>
        <v>52043.25</v>
      </c>
      <c r="O51" s="43">
        <f t="shared" si="14"/>
        <v>49283.25</v>
      </c>
      <c r="P51" s="43">
        <f t="shared" si="14"/>
        <v>49283.25</v>
      </c>
      <c r="Q51" s="15"/>
    </row>
    <row r="52" spans="1:1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>
      <c r="A53" s="15"/>
      <c r="B53" s="45" t="s">
        <v>195</v>
      </c>
      <c r="C53" s="15"/>
      <c r="D53" s="15"/>
      <c r="E53" s="15"/>
      <c r="F53" s="15"/>
      <c r="G53" s="42">
        <f>E51+F51+G51</f>
        <v>196015.2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>
      <c r="A54" s="15"/>
      <c r="B54" s="45" t="s">
        <v>196</v>
      </c>
      <c r="C54" s="15"/>
      <c r="D54" s="15"/>
      <c r="E54" s="15"/>
      <c r="F54" s="15"/>
      <c r="G54" s="15"/>
      <c r="H54" s="15"/>
      <c r="I54" s="15"/>
      <c r="J54" s="42">
        <f>H51+I51+J51</f>
        <v>150609.75</v>
      </c>
      <c r="K54" s="15"/>
      <c r="L54" s="15"/>
      <c r="M54" s="15"/>
      <c r="N54" s="15"/>
      <c r="O54" s="15"/>
      <c r="P54" s="15"/>
      <c r="Q54" s="15"/>
    </row>
    <row r="55" spans="1:17">
      <c r="A55" s="15"/>
      <c r="B55" s="45" t="s">
        <v>197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42">
        <f>K51+L51+M51</f>
        <v>150609.75</v>
      </c>
      <c r="N55" s="15"/>
      <c r="O55" s="15"/>
      <c r="P55" s="15"/>
      <c r="Q55" s="15"/>
    </row>
    <row r="56" spans="1:17">
      <c r="A56" s="15"/>
      <c r="B56" s="45" t="s">
        <v>198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42">
        <f>N51+O51+P51</f>
        <v>150609.75</v>
      </c>
      <c r="Q56" s="15"/>
    </row>
    <row r="57" spans="1:1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>
      <c r="A58" s="15"/>
      <c r="B58" s="45" t="s">
        <v>199</v>
      </c>
      <c r="C58" s="42">
        <f>G53+J54+M55+P56</f>
        <v>647844.44999999995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" thickBo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thickBot="1">
      <c r="A60" s="15"/>
      <c r="B60" s="15"/>
      <c r="C60" s="15"/>
      <c r="D60" s="15"/>
      <c r="E60" s="283" t="s">
        <v>108</v>
      </c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5"/>
      <c r="Q60" s="15"/>
    </row>
    <row r="61" spans="1:17">
      <c r="A61" s="15"/>
      <c r="B61" s="59" t="s">
        <v>261</v>
      </c>
      <c r="C61" s="60">
        <v>25</v>
      </c>
      <c r="D61" s="15"/>
      <c r="E61" s="286" t="s">
        <v>38</v>
      </c>
      <c r="F61" s="286"/>
      <c r="G61" s="286"/>
      <c r="H61" s="287" t="s">
        <v>39</v>
      </c>
      <c r="I61" s="287"/>
      <c r="J61" s="287"/>
      <c r="K61" s="287" t="s">
        <v>40</v>
      </c>
      <c r="L61" s="287"/>
      <c r="M61" s="287"/>
      <c r="N61" s="287" t="s">
        <v>41</v>
      </c>
      <c r="O61" s="287"/>
      <c r="P61" s="287"/>
      <c r="Q61" s="15"/>
    </row>
    <row r="62" spans="1:17">
      <c r="A62" s="15"/>
      <c r="B62" s="15"/>
      <c r="C62" s="15"/>
      <c r="D62" s="15"/>
      <c r="E62" s="39">
        <v>41456</v>
      </c>
      <c r="F62" s="39">
        <v>41487</v>
      </c>
      <c r="G62" s="39">
        <v>41518</v>
      </c>
      <c r="H62" s="39">
        <v>41548</v>
      </c>
      <c r="I62" s="39">
        <v>41579</v>
      </c>
      <c r="J62" s="39">
        <v>41609</v>
      </c>
      <c r="K62" s="39">
        <v>41640</v>
      </c>
      <c r="L62" s="39">
        <v>41671</v>
      </c>
      <c r="M62" s="39">
        <v>41699</v>
      </c>
      <c r="N62" s="39">
        <v>41730</v>
      </c>
      <c r="O62" s="39">
        <v>41760</v>
      </c>
      <c r="P62" s="39">
        <v>41791</v>
      </c>
      <c r="Q62" s="15"/>
    </row>
    <row r="63" spans="1:17">
      <c r="A63" s="15"/>
      <c r="B63" s="31" t="s">
        <v>103</v>
      </c>
      <c r="C63" s="32" t="s">
        <v>104</v>
      </c>
      <c r="D63" s="3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1" t="s">
        <v>106</v>
      </c>
    </row>
    <row r="64" spans="1:17">
      <c r="A64" s="20">
        <v>1</v>
      </c>
      <c r="B64" s="21" t="s">
        <v>66</v>
      </c>
      <c r="C64" s="33" t="s">
        <v>87</v>
      </c>
      <c r="D64" s="34"/>
      <c r="E64" s="20">
        <f>E6-E6*C61/100</f>
        <v>37.5</v>
      </c>
      <c r="F64" s="20">
        <f>F6-F6*C61/100</f>
        <v>15</v>
      </c>
      <c r="G64" s="20">
        <f>G6-G6*C61/100</f>
        <v>15</v>
      </c>
      <c r="H64" s="20">
        <f>H6-H6*C61/100</f>
        <v>15</v>
      </c>
      <c r="I64" s="20">
        <f>I6-I6*C61/100</f>
        <v>15</v>
      </c>
      <c r="J64" s="20">
        <f>J6-J6*C61/100</f>
        <v>15</v>
      </c>
      <c r="K64" s="20">
        <f>K6-K6*C61/100</f>
        <v>15</v>
      </c>
      <c r="L64" s="20">
        <f>L6-L6*C61/100</f>
        <v>15</v>
      </c>
      <c r="M64" s="20">
        <f>M6-M6*C61/100</f>
        <v>15</v>
      </c>
      <c r="N64" s="20">
        <f>N6-N6*C61/100</f>
        <v>15</v>
      </c>
      <c r="O64" s="20">
        <f>O6-O6*C61/100</f>
        <v>15</v>
      </c>
      <c r="P64" s="20">
        <f>P6-P6*C61/100</f>
        <v>15</v>
      </c>
      <c r="Q64" s="55">
        <f>SUM(E64:P64)</f>
        <v>202.5</v>
      </c>
    </row>
    <row r="65" spans="1:17">
      <c r="A65" s="20">
        <v>2</v>
      </c>
      <c r="B65" s="21" t="s">
        <v>67</v>
      </c>
      <c r="C65" s="33" t="s">
        <v>87</v>
      </c>
      <c r="D65" s="34"/>
      <c r="E65" s="20">
        <f>E7-E7*C61/100</f>
        <v>75</v>
      </c>
      <c r="F65" s="20">
        <f>F7-F7*C61/100</f>
        <v>37.5</v>
      </c>
      <c r="G65" s="20">
        <f>G7-G7*C61/100</f>
        <v>22.5</v>
      </c>
      <c r="H65" s="20">
        <f>H7-H7*C61/100</f>
        <v>22.5</v>
      </c>
      <c r="I65" s="20">
        <f>I7-I7*C61/100</f>
        <v>22.5</v>
      </c>
      <c r="J65" s="20">
        <f>J7-J7*C61/100</f>
        <v>22.5</v>
      </c>
      <c r="K65" s="20">
        <f>K7-K7*C61/100</f>
        <v>22.5</v>
      </c>
      <c r="L65" s="20">
        <f>L7-L7*C61/100</f>
        <v>22.5</v>
      </c>
      <c r="M65" s="20">
        <f>M7-M7*C61/100</f>
        <v>22.5</v>
      </c>
      <c r="N65" s="20">
        <f>N7-N7*C61/100</f>
        <v>22.5</v>
      </c>
      <c r="O65" s="20">
        <f>O7-O7*C61/100</f>
        <v>22.5</v>
      </c>
      <c r="P65" s="20">
        <f>P7-P7*C61/100</f>
        <v>22.5</v>
      </c>
      <c r="Q65" s="55">
        <f t="shared" ref="Q65:Q83" si="15">SUM(E65:P65)</f>
        <v>337.5</v>
      </c>
    </row>
    <row r="66" spans="1:17">
      <c r="A66" s="20">
        <v>3</v>
      </c>
      <c r="B66" s="21" t="s">
        <v>69</v>
      </c>
      <c r="C66" s="33" t="s">
        <v>87</v>
      </c>
      <c r="D66" s="34"/>
      <c r="E66" s="20">
        <f>E8-E8*C61/100</f>
        <v>15</v>
      </c>
      <c r="F66" s="20">
        <f>F8-F8*C61/100</f>
        <v>11.25</v>
      </c>
      <c r="G66" s="20">
        <f>G8-G8*C61/100</f>
        <v>11.25</v>
      </c>
      <c r="H66" s="20">
        <f>H8-H8*C61/100</f>
        <v>11.25</v>
      </c>
      <c r="I66" s="20">
        <f>I8-I8*C61/100</f>
        <v>11.25</v>
      </c>
      <c r="J66" s="20">
        <f>J8-J8*C61/100</f>
        <v>11.25</v>
      </c>
      <c r="K66" s="20">
        <f>K8-K8*C61/100</f>
        <v>11.25</v>
      </c>
      <c r="L66" s="20">
        <f>L8-L8*C61/100</f>
        <v>11.25</v>
      </c>
      <c r="M66" s="20">
        <f>M8-M8*C61/100</f>
        <v>11.25</v>
      </c>
      <c r="N66" s="20">
        <f>N8-N8*C61/100</f>
        <v>11.25</v>
      </c>
      <c r="O66" s="20">
        <f>O8-O8*C61/100</f>
        <v>11.25</v>
      </c>
      <c r="P66" s="20">
        <f>P8-P8*C61/100</f>
        <v>11.25</v>
      </c>
      <c r="Q66" s="55">
        <f t="shared" si="15"/>
        <v>138.75</v>
      </c>
    </row>
    <row r="67" spans="1:17">
      <c r="A67" s="20">
        <v>4</v>
      </c>
      <c r="B67" s="21" t="s">
        <v>68</v>
      </c>
      <c r="C67" s="33" t="s">
        <v>87</v>
      </c>
      <c r="D67" s="34"/>
      <c r="E67" s="20">
        <f>E9-E9*C61/100</f>
        <v>15</v>
      </c>
      <c r="F67" s="20">
        <f>F9-F9*C61/100</f>
        <v>7.5</v>
      </c>
      <c r="G67" s="20">
        <f>G9-G9*C61/100</f>
        <v>7.5</v>
      </c>
      <c r="H67" s="20">
        <f>H9-H9*C61/100</f>
        <v>7.5</v>
      </c>
      <c r="I67" s="20">
        <f>I9-I9*C61/100</f>
        <v>7.5</v>
      </c>
      <c r="J67" s="20">
        <f>J9-J9*C61/100</f>
        <v>7.5</v>
      </c>
      <c r="K67" s="20">
        <f>K9-K9*C61/100</f>
        <v>7.5</v>
      </c>
      <c r="L67" s="20">
        <f>L9-L9*C61/100</f>
        <v>7.5</v>
      </c>
      <c r="M67" s="20">
        <f>M9-M9*C61/100</f>
        <v>7.5</v>
      </c>
      <c r="N67" s="20">
        <f>N9-N9*C61/100</f>
        <v>7.5</v>
      </c>
      <c r="O67" s="20">
        <f>O9-O9*C61/100</f>
        <v>7.5</v>
      </c>
      <c r="P67" s="20">
        <f>P9-P9*C61/100</f>
        <v>7.5</v>
      </c>
      <c r="Q67" s="55">
        <f t="shared" si="15"/>
        <v>97.5</v>
      </c>
    </row>
    <row r="68" spans="1:17">
      <c r="A68" s="20">
        <v>5</v>
      </c>
      <c r="B68" s="21" t="s">
        <v>70</v>
      </c>
      <c r="C68" s="33" t="s">
        <v>87</v>
      </c>
      <c r="D68" s="34"/>
      <c r="E68" s="20">
        <f>E10-E10*C61/100</f>
        <v>37.5</v>
      </c>
      <c r="F68" s="20">
        <f>F10-F10*C61/100</f>
        <v>22.5</v>
      </c>
      <c r="G68" s="20">
        <f>G10-G10*C61/100</f>
        <v>22.5</v>
      </c>
      <c r="H68" s="20">
        <f>H10-H10*C61/100</f>
        <v>22.5</v>
      </c>
      <c r="I68" s="20">
        <f>I10-I10*C61/100</f>
        <v>22.5</v>
      </c>
      <c r="J68" s="20">
        <f>J10-J10*C61/100</f>
        <v>22.5</v>
      </c>
      <c r="K68" s="20">
        <f>K10-K10*C61/100</f>
        <v>22.5</v>
      </c>
      <c r="L68" s="20">
        <f>L10-L10*C61/100</f>
        <v>22.5</v>
      </c>
      <c r="M68" s="20">
        <f>M10-M10*C61/100</f>
        <v>22.5</v>
      </c>
      <c r="N68" s="20">
        <f>N10-N10*C61/100</f>
        <v>22.5</v>
      </c>
      <c r="O68" s="20">
        <f>O10-O10*C61/100</f>
        <v>22.5</v>
      </c>
      <c r="P68" s="20">
        <f>P10-P10*C61/100</f>
        <v>22.5</v>
      </c>
      <c r="Q68" s="55">
        <f t="shared" si="15"/>
        <v>285</v>
      </c>
    </row>
    <row r="69" spans="1:17">
      <c r="A69" s="20">
        <v>6</v>
      </c>
      <c r="B69" s="21" t="s">
        <v>73</v>
      </c>
      <c r="C69" s="33" t="s">
        <v>87</v>
      </c>
      <c r="D69" s="34"/>
      <c r="E69" s="20">
        <f>E11-E11*C61/100</f>
        <v>375</v>
      </c>
      <c r="F69" s="20">
        <f>F11-F11*C61/100</f>
        <v>75</v>
      </c>
      <c r="G69" s="20">
        <f>G11-G11*C61/100</f>
        <v>75</v>
      </c>
      <c r="H69" s="20">
        <f>H11-H11*C61/100</f>
        <v>75</v>
      </c>
      <c r="I69" s="20">
        <f>I11-I11*C61/100</f>
        <v>75</v>
      </c>
      <c r="J69" s="20">
        <f>J11-J11*C61/100</f>
        <v>75</v>
      </c>
      <c r="K69" s="20">
        <f>K11-K11*C61/100</f>
        <v>75</v>
      </c>
      <c r="L69" s="20">
        <f>L11-L11*C61/100</f>
        <v>75</v>
      </c>
      <c r="M69" s="20">
        <f>M11-M11*C61/100</f>
        <v>75</v>
      </c>
      <c r="N69" s="20">
        <f>N11-N11*C61/100</f>
        <v>75</v>
      </c>
      <c r="O69" s="20">
        <f>O11-O11*C61/100</f>
        <v>75</v>
      </c>
      <c r="P69" s="20">
        <f>P11-P11*C61/100</f>
        <v>75</v>
      </c>
      <c r="Q69" s="55">
        <f t="shared" si="15"/>
        <v>1200</v>
      </c>
    </row>
    <row r="70" spans="1:17">
      <c r="A70" s="20">
        <v>7</v>
      </c>
      <c r="B70" s="21" t="s">
        <v>72</v>
      </c>
      <c r="C70" s="33" t="s">
        <v>87</v>
      </c>
      <c r="D70" s="34"/>
      <c r="E70" s="20">
        <f>E12-E12*C61/100</f>
        <v>37.5</v>
      </c>
      <c r="F70" s="20">
        <f>F12-F12*C61/100</f>
        <v>15</v>
      </c>
      <c r="G70" s="20">
        <f>G12-G12*C61/100</f>
        <v>15</v>
      </c>
      <c r="H70" s="20">
        <f>H12-H12*C61/100</f>
        <v>15</v>
      </c>
      <c r="I70" s="20">
        <f>I12-I12*C61/100</f>
        <v>15</v>
      </c>
      <c r="J70" s="20">
        <f>J12-J12*C61/100</f>
        <v>15</v>
      </c>
      <c r="K70" s="20">
        <f>K12-K12*C61/100</f>
        <v>15</v>
      </c>
      <c r="L70" s="20">
        <f>L12-L12*C61/100</f>
        <v>15</v>
      </c>
      <c r="M70" s="20">
        <f>M12-M12*C61/100</f>
        <v>15</v>
      </c>
      <c r="N70" s="20">
        <f>N12-N12*C61/100</f>
        <v>15</v>
      </c>
      <c r="O70" s="20">
        <f>O12-O12*C61/100</f>
        <v>15</v>
      </c>
      <c r="P70" s="20">
        <f>P12-P12*C61/100</f>
        <v>15</v>
      </c>
      <c r="Q70" s="55">
        <f t="shared" si="15"/>
        <v>202.5</v>
      </c>
    </row>
    <row r="71" spans="1:17">
      <c r="A71" s="20">
        <v>8</v>
      </c>
      <c r="B71" s="21" t="s">
        <v>71</v>
      </c>
      <c r="C71" s="33" t="s">
        <v>87</v>
      </c>
      <c r="D71" s="34"/>
      <c r="E71" s="20">
        <f>E13-E13*C61/100</f>
        <v>3.75</v>
      </c>
      <c r="F71" s="20">
        <f>F13-F13*C61/100</f>
        <v>2.25</v>
      </c>
      <c r="G71" s="20">
        <f>G13-G13*C61/100</f>
        <v>2.25</v>
      </c>
      <c r="H71" s="20">
        <f>H13-H13*C61/100</f>
        <v>2.25</v>
      </c>
      <c r="I71" s="20">
        <f>I13-I13*C61/100</f>
        <v>2.25</v>
      </c>
      <c r="J71" s="20">
        <f>J13-J13*C61/100</f>
        <v>2.25</v>
      </c>
      <c r="K71" s="20">
        <f>K13-K13*C61/100</f>
        <v>2.25</v>
      </c>
      <c r="L71" s="20">
        <f>L13-L13*C61/100</f>
        <v>2.25</v>
      </c>
      <c r="M71" s="20">
        <f>M13-M13*C61/100</f>
        <v>2.25</v>
      </c>
      <c r="N71" s="20">
        <f>N13-N13*C61/100</f>
        <v>2.25</v>
      </c>
      <c r="O71" s="20">
        <f>O13-O13*C61/100</f>
        <v>2.25</v>
      </c>
      <c r="P71" s="20">
        <f>P13-P13*C61/100</f>
        <v>2.25</v>
      </c>
      <c r="Q71" s="55">
        <f t="shared" si="15"/>
        <v>28.5</v>
      </c>
    </row>
    <row r="72" spans="1:17">
      <c r="A72" s="20">
        <v>9</v>
      </c>
      <c r="B72" s="21" t="s">
        <v>74</v>
      </c>
      <c r="C72" s="33" t="s">
        <v>87</v>
      </c>
      <c r="D72" s="34"/>
      <c r="E72" s="20">
        <f>E14-E14*C61/100</f>
        <v>37.5</v>
      </c>
      <c r="F72" s="20">
        <f>F14-F14*C61/100</f>
        <v>18.75</v>
      </c>
      <c r="G72" s="20">
        <f>G14-G14*C61/100</f>
        <v>18.75</v>
      </c>
      <c r="H72" s="20">
        <f>H14-H14*C61/100</f>
        <v>15</v>
      </c>
      <c r="I72" s="20">
        <f>I14-I14*C61/100</f>
        <v>15</v>
      </c>
      <c r="J72" s="20">
        <f>J14-J14*C61/100</f>
        <v>15</v>
      </c>
      <c r="K72" s="20">
        <f>K14-K14*C61/100</f>
        <v>15</v>
      </c>
      <c r="L72" s="20">
        <f>L14-L14*C61/100</f>
        <v>15</v>
      </c>
      <c r="M72" s="20">
        <f>M14-M14*C61/100</f>
        <v>15</v>
      </c>
      <c r="N72" s="20">
        <f>N14-N14*C61/100</f>
        <v>15</v>
      </c>
      <c r="O72" s="20">
        <f>O14-O14*C61/100</f>
        <v>15</v>
      </c>
      <c r="P72" s="20">
        <f>P14-P14*C61/100</f>
        <v>15</v>
      </c>
      <c r="Q72" s="55">
        <f t="shared" si="15"/>
        <v>210</v>
      </c>
    </row>
    <row r="73" spans="1:17" ht="22.5">
      <c r="A73" s="20">
        <v>10</v>
      </c>
      <c r="B73" s="21" t="s">
        <v>75</v>
      </c>
      <c r="C73" s="33" t="s">
        <v>94</v>
      </c>
      <c r="D73" s="34"/>
      <c r="E73" s="20">
        <f>E15-E15*C61/100</f>
        <v>750</v>
      </c>
      <c r="F73" s="20">
        <f>F15-F15*C61/100</f>
        <v>375</v>
      </c>
      <c r="G73" s="20">
        <f>G15-G15*C61/100</f>
        <v>375</v>
      </c>
      <c r="H73" s="20">
        <f>H15-H15*C61/100</f>
        <v>375</v>
      </c>
      <c r="I73" s="20">
        <f>I15-I15*C61/100</f>
        <v>375</v>
      </c>
      <c r="J73" s="20">
        <f>J15-J15*C61/100</f>
        <v>375</v>
      </c>
      <c r="K73" s="20">
        <f>K15-K15*C61/100</f>
        <v>375</v>
      </c>
      <c r="L73" s="20">
        <f>L15-L15*C61/100</f>
        <v>375</v>
      </c>
      <c r="M73" s="20">
        <f>M15-M15*C61/100</f>
        <v>375</v>
      </c>
      <c r="N73" s="20">
        <f>N15-N15*C61/100</f>
        <v>375</v>
      </c>
      <c r="O73" s="20">
        <f>O15-O15*C61/100</f>
        <v>375</v>
      </c>
      <c r="P73" s="20">
        <f>P15-P15*C61/100</f>
        <v>375</v>
      </c>
      <c r="Q73" s="55">
        <f t="shared" si="15"/>
        <v>4875</v>
      </c>
    </row>
    <row r="74" spans="1:17">
      <c r="A74" s="20">
        <v>11</v>
      </c>
      <c r="B74" s="21" t="s">
        <v>76</v>
      </c>
      <c r="C74" s="33" t="s">
        <v>91</v>
      </c>
      <c r="D74" s="34"/>
      <c r="E74" s="20">
        <f>E16-E16*C61/100</f>
        <v>375</v>
      </c>
      <c r="F74" s="20">
        <f>F16-F16*C61/100</f>
        <v>112.5</v>
      </c>
      <c r="G74" s="20">
        <f>G16-G16*C61/100</f>
        <v>112.5</v>
      </c>
      <c r="H74" s="20">
        <f>H16-H16*C61/100</f>
        <v>75</v>
      </c>
      <c r="I74" s="20">
        <f>I16-I16*C61/100</f>
        <v>75</v>
      </c>
      <c r="J74" s="20">
        <f>J16-J16*C61/100</f>
        <v>75</v>
      </c>
      <c r="K74" s="20">
        <f>K16-K16*C61/100</f>
        <v>75</v>
      </c>
      <c r="L74" s="20">
        <f>L16-L16*C61/100</f>
        <v>75</v>
      </c>
      <c r="M74" s="20">
        <f>M16-M16*C61/100</f>
        <v>75</v>
      </c>
      <c r="N74" s="20">
        <f>N16-N16*C61/100</f>
        <v>75</v>
      </c>
      <c r="O74" s="20">
        <f>O16-O16*C61/100</f>
        <v>75</v>
      </c>
      <c r="P74" s="20">
        <f>P16-P16*C61/100</f>
        <v>75</v>
      </c>
      <c r="Q74" s="55">
        <f t="shared" si="15"/>
        <v>1275</v>
      </c>
    </row>
    <row r="75" spans="1:17">
      <c r="A75" s="20">
        <v>12</v>
      </c>
      <c r="B75" s="21" t="s">
        <v>77</v>
      </c>
      <c r="C75" s="33" t="s">
        <v>88</v>
      </c>
      <c r="D75" s="34"/>
      <c r="E75" s="20">
        <f>E17-E17*C61/100</f>
        <v>150</v>
      </c>
      <c r="F75" s="20">
        <f>F17-F17*C61/100</f>
        <v>37.5</v>
      </c>
      <c r="G75" s="20">
        <f>G17-G17*C61/100</f>
        <v>37.5</v>
      </c>
      <c r="H75" s="20">
        <f>H17-H17*C61/100</f>
        <v>37.5</v>
      </c>
      <c r="I75" s="20">
        <f>I17-I17*C61/100</f>
        <v>37.5</v>
      </c>
      <c r="J75" s="20">
        <f>J17-J17*C61/100</f>
        <v>37.5</v>
      </c>
      <c r="K75" s="20">
        <f>K17-K17*C61/100</f>
        <v>37.5</v>
      </c>
      <c r="L75" s="20">
        <f>L17-L17*C61/100</f>
        <v>37.5</v>
      </c>
      <c r="M75" s="20">
        <f>M17-M17*C61/100</f>
        <v>37.5</v>
      </c>
      <c r="N75" s="20">
        <f>N17-N17*C61/100</f>
        <v>37.5</v>
      </c>
      <c r="O75" s="20">
        <f>O17-O17*C61/100</f>
        <v>37.5</v>
      </c>
      <c r="P75" s="20">
        <f>P17-P17*C61/100</f>
        <v>37.5</v>
      </c>
      <c r="Q75" s="55">
        <f t="shared" si="15"/>
        <v>562.5</v>
      </c>
    </row>
    <row r="76" spans="1:17" ht="22.5">
      <c r="A76" s="20">
        <v>13</v>
      </c>
      <c r="B76" s="21" t="s">
        <v>78</v>
      </c>
      <c r="C76" s="33" t="s">
        <v>92</v>
      </c>
      <c r="D76" s="34"/>
      <c r="E76" s="20">
        <f>E18-E18*C61/100</f>
        <v>3750</v>
      </c>
      <c r="F76" s="20">
        <f>F18-F18*C61/100</f>
        <v>3750</v>
      </c>
      <c r="G76" s="20">
        <f>G18-G18*C61/100</f>
        <v>3750</v>
      </c>
      <c r="H76" s="20">
        <f>H18-H18*C61/100</f>
        <v>3750</v>
      </c>
      <c r="I76" s="20">
        <f>I18-I18*C61/100</f>
        <v>3750</v>
      </c>
      <c r="J76" s="20">
        <f>J18-J18*C61/100</f>
        <v>3750</v>
      </c>
      <c r="K76" s="20">
        <f>K18-K18*C61/100</f>
        <v>3750</v>
      </c>
      <c r="L76" s="20">
        <f>L18-L18*C61/100</f>
        <v>3750</v>
      </c>
      <c r="M76" s="20">
        <f>M18-M18*C61/100</f>
        <v>3750</v>
      </c>
      <c r="N76" s="20">
        <f>N18-N18*C61/100</f>
        <v>3750</v>
      </c>
      <c r="O76" s="20">
        <f>O18-O18*C61/100</f>
        <v>3750</v>
      </c>
      <c r="P76" s="20">
        <f>P18-P18*C61/100</f>
        <v>3750</v>
      </c>
      <c r="Q76" s="55">
        <f t="shared" si="15"/>
        <v>45000</v>
      </c>
    </row>
    <row r="77" spans="1:17">
      <c r="A77" s="20">
        <v>14</v>
      </c>
      <c r="B77" s="21" t="s">
        <v>79</v>
      </c>
      <c r="C77" s="33" t="s">
        <v>93</v>
      </c>
      <c r="D77" s="34"/>
      <c r="E77" s="20">
        <f>E19-E19*C61/100</f>
        <v>3000</v>
      </c>
      <c r="F77" s="20">
        <f>F19-F19*C61/100</f>
        <v>2250</v>
      </c>
      <c r="G77" s="20">
        <f>G19-G19*C61/100</f>
        <v>2250</v>
      </c>
      <c r="H77" s="20">
        <f>H19-H19*C61/100</f>
        <v>3000</v>
      </c>
      <c r="I77" s="20">
        <f>I19-I19*C61/100</f>
        <v>2250</v>
      </c>
      <c r="J77" s="20">
        <f>J19-J19*C61/100</f>
        <v>2250</v>
      </c>
      <c r="K77" s="20">
        <f>K19-K19*C61/100</f>
        <v>3000</v>
      </c>
      <c r="L77" s="20">
        <f>L19-L19*C61/100</f>
        <v>2250</v>
      </c>
      <c r="M77" s="20">
        <f>M19-M19*C61/100</f>
        <v>2250</v>
      </c>
      <c r="N77" s="20">
        <f>N19-N19*C61/100</f>
        <v>3000</v>
      </c>
      <c r="O77" s="20">
        <f>O19-O19*C61/100</f>
        <v>2250</v>
      </c>
      <c r="P77" s="20">
        <f>P19-P19*C61/100</f>
        <v>2250</v>
      </c>
      <c r="Q77" s="55">
        <f t="shared" si="15"/>
        <v>30000</v>
      </c>
    </row>
    <row r="78" spans="1:17">
      <c r="A78" s="20">
        <v>15</v>
      </c>
      <c r="B78" s="21" t="s">
        <v>83</v>
      </c>
      <c r="C78" s="33" t="s">
        <v>87</v>
      </c>
      <c r="D78" s="34"/>
      <c r="E78" s="20">
        <f>E20-E20*C61/100</f>
        <v>375</v>
      </c>
      <c r="F78" s="20">
        <f>F20-F20*C61/100</f>
        <v>75</v>
      </c>
      <c r="G78" s="20">
        <f>G20-G20*C61/100</f>
        <v>75</v>
      </c>
      <c r="H78" s="20">
        <f>H20-H20*C61/100</f>
        <v>75</v>
      </c>
      <c r="I78" s="20">
        <f>I20-I20*C61/100</f>
        <v>75</v>
      </c>
      <c r="J78" s="20">
        <f>J20-J20*C61/100</f>
        <v>75</v>
      </c>
      <c r="K78" s="20">
        <f>K20-K20*C61/100</f>
        <v>75</v>
      </c>
      <c r="L78" s="20">
        <f>L20-L20*C61/100</f>
        <v>75</v>
      </c>
      <c r="M78" s="20">
        <f>M20-M20*C61/100</f>
        <v>75</v>
      </c>
      <c r="N78" s="20">
        <f>N20-N20*C61/100</f>
        <v>75</v>
      </c>
      <c r="O78" s="20">
        <f>O20-O20*C61/100</f>
        <v>75</v>
      </c>
      <c r="P78" s="20">
        <f>P20-P20*C61/100</f>
        <v>75</v>
      </c>
      <c r="Q78" s="55">
        <f t="shared" si="15"/>
        <v>1200</v>
      </c>
    </row>
    <row r="79" spans="1:17">
      <c r="A79" s="20">
        <v>16</v>
      </c>
      <c r="B79" s="21" t="s">
        <v>82</v>
      </c>
      <c r="C79" s="33" t="s">
        <v>87</v>
      </c>
      <c r="D79" s="34"/>
      <c r="E79" s="20">
        <f>E21-E21*C61/100</f>
        <v>375</v>
      </c>
      <c r="F79" s="20">
        <f>F21-F21*C61/100</f>
        <v>75</v>
      </c>
      <c r="G79" s="20">
        <f>G21-G21*C61/100</f>
        <v>75</v>
      </c>
      <c r="H79" s="20">
        <f>H21-H21*C61/100</f>
        <v>75</v>
      </c>
      <c r="I79" s="20">
        <f>I21-I21*C61/100</f>
        <v>75</v>
      </c>
      <c r="J79" s="20">
        <f>J21-J21*C61/100</f>
        <v>75</v>
      </c>
      <c r="K79" s="20">
        <f>K21-K21*C61/100</f>
        <v>75</v>
      </c>
      <c r="L79" s="20">
        <f>L21-L21*C61/100</f>
        <v>75</v>
      </c>
      <c r="M79" s="20">
        <f>M21-M21*C61/100</f>
        <v>75</v>
      </c>
      <c r="N79" s="20">
        <f>N21-N21*C61/100</f>
        <v>75</v>
      </c>
      <c r="O79" s="20">
        <f>O21-O21*C61/100</f>
        <v>75</v>
      </c>
      <c r="P79" s="20">
        <f>P21-P21*C61/100</f>
        <v>75</v>
      </c>
      <c r="Q79" s="55">
        <f t="shared" si="15"/>
        <v>1200</v>
      </c>
    </row>
    <row r="80" spans="1:17">
      <c r="A80" s="20">
        <v>17</v>
      </c>
      <c r="B80" s="21" t="s">
        <v>80</v>
      </c>
      <c r="C80" s="33" t="s">
        <v>87</v>
      </c>
      <c r="D80" s="34"/>
      <c r="E80" s="20">
        <f>E22-E22*C61/100</f>
        <v>375</v>
      </c>
      <c r="F80" s="20">
        <f>F22-F22*C61/100</f>
        <v>75</v>
      </c>
      <c r="G80" s="20">
        <f>G22-G22*C61/100</f>
        <v>75</v>
      </c>
      <c r="H80" s="20">
        <f>H22-H22*F61/100</f>
        <v>100</v>
      </c>
      <c r="I80" s="20">
        <f>I22-I22*C61/100</f>
        <v>75</v>
      </c>
      <c r="J80" s="20">
        <f>J22-J22*C61/100</f>
        <v>75</v>
      </c>
      <c r="K80" s="20">
        <f>K22-K22*C61/100</f>
        <v>75</v>
      </c>
      <c r="L80" s="20">
        <f>L22-L22*C61/100</f>
        <v>75</v>
      </c>
      <c r="M80" s="20">
        <f>M22-M22*C61/100</f>
        <v>75</v>
      </c>
      <c r="N80" s="20">
        <f>N22-N22*C61/100</f>
        <v>75</v>
      </c>
      <c r="O80" s="20">
        <f>O22-O22*C61/100</f>
        <v>75</v>
      </c>
      <c r="P80" s="20">
        <f>P22-P22*C61/100</f>
        <v>75</v>
      </c>
      <c r="Q80" s="55">
        <f t="shared" si="15"/>
        <v>1225</v>
      </c>
    </row>
    <row r="81" spans="1:17">
      <c r="A81" s="20">
        <v>18</v>
      </c>
      <c r="B81" s="21" t="s">
        <v>81</v>
      </c>
      <c r="C81" s="33" t="s">
        <v>87</v>
      </c>
      <c r="D81" s="34"/>
      <c r="E81" s="20">
        <f>E23-E23*C61/100</f>
        <v>150</v>
      </c>
      <c r="F81" s="20">
        <f>F23-F23*C61/100</f>
        <v>75</v>
      </c>
      <c r="G81" s="20">
        <f>G23-G23*C61/100</f>
        <v>75</v>
      </c>
      <c r="H81" s="20">
        <f>H23-H23*C61/100</f>
        <v>37.5</v>
      </c>
      <c r="I81" s="20">
        <f>I23-I23*C61/100</f>
        <v>37.5</v>
      </c>
      <c r="J81" s="20">
        <f>J23-J23*C61/100</f>
        <v>37.5</v>
      </c>
      <c r="K81" s="20">
        <f>K23-K23*C61/100</f>
        <v>37.5</v>
      </c>
      <c r="L81" s="20">
        <f>L23-L23*C61/100</f>
        <v>37.5</v>
      </c>
      <c r="M81" s="20">
        <f>M23-M23*C61/100</f>
        <v>37.5</v>
      </c>
      <c r="N81" s="20">
        <f>N23-N23*C61/100</f>
        <v>37.5</v>
      </c>
      <c r="O81" s="20">
        <f>O23-O23*C61/100</f>
        <v>37.5</v>
      </c>
      <c r="P81" s="20">
        <f>P23-P23*C61/100</f>
        <v>37.5</v>
      </c>
      <c r="Q81" s="55">
        <f t="shared" si="15"/>
        <v>637.5</v>
      </c>
    </row>
    <row r="82" spans="1:17" ht="22.5">
      <c r="A82" s="20">
        <v>19</v>
      </c>
      <c r="B82" s="21" t="s">
        <v>84</v>
      </c>
      <c r="C82" s="33" t="s">
        <v>89</v>
      </c>
      <c r="D82" s="34"/>
      <c r="E82" s="20">
        <f>E24-E24*C61/100</f>
        <v>150</v>
      </c>
      <c r="F82" s="20">
        <f>F24-F24*C61/100</f>
        <v>75</v>
      </c>
      <c r="G82" s="20">
        <f>G24-G24*C61/100</f>
        <v>75</v>
      </c>
      <c r="H82" s="20">
        <f>H24-H24*C61/100</f>
        <v>37.5</v>
      </c>
      <c r="I82" s="20">
        <f>I24-I24*C61/100</f>
        <v>37.5</v>
      </c>
      <c r="J82" s="20">
        <f>J24-J24*C61/100</f>
        <v>37.5</v>
      </c>
      <c r="K82" s="20">
        <f>K24-K24*C61/100</f>
        <v>37.5</v>
      </c>
      <c r="L82" s="20">
        <f>L24-L24*C61/100</f>
        <v>37.5</v>
      </c>
      <c r="M82" s="20">
        <f>M24-M24*C61/100</f>
        <v>37.5</v>
      </c>
      <c r="N82" s="20">
        <f>N24-N24*C61/100</f>
        <v>37.5</v>
      </c>
      <c r="O82" s="20">
        <f>O24-O24*C61/100</f>
        <v>37.5</v>
      </c>
      <c r="P82" s="20">
        <f>P24-P24*C61/100</f>
        <v>37.5</v>
      </c>
      <c r="Q82" s="55">
        <f t="shared" si="15"/>
        <v>637.5</v>
      </c>
    </row>
    <row r="83" spans="1:17">
      <c r="A83" s="20">
        <v>20</v>
      </c>
      <c r="B83" s="21" t="s">
        <v>85</v>
      </c>
      <c r="C83" s="33" t="s">
        <v>87</v>
      </c>
      <c r="D83" s="34"/>
      <c r="E83" s="20">
        <f>E25-E25*C61/100</f>
        <v>750</v>
      </c>
      <c r="F83" s="20">
        <f>F25-F25*C61/100</f>
        <v>60</v>
      </c>
      <c r="G83" s="20">
        <f>G25-G25*C61/100</f>
        <v>60</v>
      </c>
      <c r="H83" s="20">
        <f>H25-H25*C61/100</f>
        <v>60</v>
      </c>
      <c r="I83" s="20">
        <f>I25-I25*C61/100</f>
        <v>60</v>
      </c>
      <c r="J83" s="20">
        <f>J25-J25*C61/100</f>
        <v>60</v>
      </c>
      <c r="K83" s="20">
        <f>K25-K25*C61/100</f>
        <v>60</v>
      </c>
      <c r="L83" s="20">
        <f>L25-L25*C61/100</f>
        <v>60</v>
      </c>
      <c r="M83" s="20">
        <f>M25-M25*C61/100</f>
        <v>60</v>
      </c>
      <c r="N83" s="20">
        <f>N25-N25*C61/100</f>
        <v>60</v>
      </c>
      <c r="O83" s="20">
        <f>O25-O25*C61/100</f>
        <v>60</v>
      </c>
      <c r="P83" s="20">
        <f>P25-P25*C61/100</f>
        <v>60</v>
      </c>
      <c r="Q83" s="55">
        <f t="shared" si="15"/>
        <v>1410</v>
      </c>
    </row>
    <row r="84" spans="1:17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>
      <c r="A86" s="15"/>
      <c r="B86" s="15"/>
      <c r="C86" s="15"/>
      <c r="D86" s="15"/>
      <c r="E86" s="39">
        <v>41456</v>
      </c>
      <c r="F86" s="39">
        <v>41487</v>
      </c>
      <c r="G86" s="39">
        <v>41518</v>
      </c>
      <c r="H86" s="39">
        <v>41548</v>
      </c>
      <c r="I86" s="39">
        <v>41579</v>
      </c>
      <c r="J86" s="39">
        <v>41609</v>
      </c>
      <c r="K86" s="39">
        <v>41640</v>
      </c>
      <c r="L86" s="39">
        <v>41671</v>
      </c>
      <c r="M86" s="39">
        <v>41699</v>
      </c>
      <c r="N86" s="39">
        <v>41730</v>
      </c>
      <c r="O86" s="39">
        <v>41760</v>
      </c>
      <c r="P86" s="39">
        <v>41791</v>
      </c>
      <c r="Q86" s="15"/>
    </row>
    <row r="87" spans="1:17">
      <c r="A87" s="15"/>
      <c r="B87" s="31" t="s">
        <v>103</v>
      </c>
      <c r="C87" s="36" t="s">
        <v>105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1" t="s">
        <v>106</v>
      </c>
    </row>
    <row r="88" spans="1:17">
      <c r="A88" s="20">
        <v>1</v>
      </c>
      <c r="B88" s="21" t="s">
        <v>66</v>
      </c>
      <c r="C88" s="37">
        <f>C30</f>
        <v>47.61</v>
      </c>
      <c r="D88" s="15"/>
      <c r="E88" s="40">
        <f>E64*C88</f>
        <v>1785.375</v>
      </c>
      <c r="F88" s="40">
        <f>F64*C88</f>
        <v>714.15</v>
      </c>
      <c r="G88" s="40">
        <f>G64*C88</f>
        <v>714.15</v>
      </c>
      <c r="H88" s="40">
        <f>H64*C88</f>
        <v>714.15</v>
      </c>
      <c r="I88" s="40">
        <f>I64*C88</f>
        <v>714.15</v>
      </c>
      <c r="J88" s="40">
        <f>J64*C88</f>
        <v>714.15</v>
      </c>
      <c r="K88" s="40">
        <f>K64*C88</f>
        <v>714.15</v>
      </c>
      <c r="L88" s="40">
        <f>L64*C88</f>
        <v>714.15</v>
      </c>
      <c r="M88" s="40">
        <f>M64*C88</f>
        <v>714.15</v>
      </c>
      <c r="N88" s="40">
        <f>N64*C88</f>
        <v>714.15</v>
      </c>
      <c r="O88" s="40">
        <f>O64*C88</f>
        <v>714.15</v>
      </c>
      <c r="P88" s="56">
        <f>P64*C88</f>
        <v>714.15</v>
      </c>
      <c r="Q88" s="57">
        <f>SUM(E88:P88)</f>
        <v>9641.0249999999978</v>
      </c>
    </row>
    <row r="89" spans="1:17">
      <c r="A89" s="20">
        <v>2</v>
      </c>
      <c r="B89" s="21" t="s">
        <v>67</v>
      </c>
      <c r="C89" s="37">
        <f t="shared" ref="C89:C107" si="16">C31</f>
        <v>54.509999999999991</v>
      </c>
      <c r="D89" s="15"/>
      <c r="E89" s="40">
        <f>E65*C89</f>
        <v>4088.2499999999991</v>
      </c>
      <c r="F89" s="40">
        <f t="shared" ref="F89:F107" si="17">F65*C89</f>
        <v>2044.1249999999995</v>
      </c>
      <c r="G89" s="40">
        <f t="shared" ref="G89:G107" si="18">G65*C89</f>
        <v>1226.4749999999999</v>
      </c>
      <c r="H89" s="40">
        <f t="shared" ref="H89:H107" si="19">H65*C89</f>
        <v>1226.4749999999999</v>
      </c>
      <c r="I89" s="40">
        <f t="shared" ref="I89:I107" si="20">I65*C89</f>
        <v>1226.4749999999999</v>
      </c>
      <c r="J89" s="40">
        <f t="shared" ref="J89:J107" si="21">J65*C89</f>
        <v>1226.4749999999999</v>
      </c>
      <c r="K89" s="40">
        <f t="shared" ref="K89:K107" si="22">K65*C89</f>
        <v>1226.4749999999999</v>
      </c>
      <c r="L89" s="40">
        <f t="shared" ref="L89:L107" si="23">L65*C89</f>
        <v>1226.4749999999999</v>
      </c>
      <c r="M89" s="40">
        <f t="shared" ref="M89:M107" si="24">M65*C89</f>
        <v>1226.4749999999999</v>
      </c>
      <c r="N89" s="40">
        <f t="shared" ref="N89:N107" si="25">N65*C89</f>
        <v>1226.4749999999999</v>
      </c>
      <c r="O89" s="40">
        <f t="shared" ref="O89:O107" si="26">O65*C89</f>
        <v>1226.4749999999999</v>
      </c>
      <c r="P89" s="56">
        <f t="shared" ref="P89:P107" si="27">P65*C89</f>
        <v>1226.4749999999999</v>
      </c>
      <c r="Q89" s="57">
        <f t="shared" ref="Q89:Q107" si="28">SUM(E89:P89)</f>
        <v>18397.125</v>
      </c>
    </row>
    <row r="90" spans="1:17">
      <c r="A90" s="20">
        <v>3</v>
      </c>
      <c r="B90" s="21" t="s">
        <v>69</v>
      </c>
      <c r="C90" s="37">
        <f t="shared" si="16"/>
        <v>26.91</v>
      </c>
      <c r="D90" s="15"/>
      <c r="E90" s="40">
        <f t="shared" ref="E90:E107" si="29">E66*C90</f>
        <v>403.65</v>
      </c>
      <c r="F90" s="40">
        <f t="shared" si="17"/>
        <v>302.73750000000001</v>
      </c>
      <c r="G90" s="40">
        <f t="shared" si="18"/>
        <v>302.73750000000001</v>
      </c>
      <c r="H90" s="40">
        <f t="shared" si="19"/>
        <v>302.73750000000001</v>
      </c>
      <c r="I90" s="40">
        <f t="shared" si="20"/>
        <v>302.73750000000001</v>
      </c>
      <c r="J90" s="40">
        <f t="shared" si="21"/>
        <v>302.73750000000001</v>
      </c>
      <c r="K90" s="40">
        <f t="shared" si="22"/>
        <v>302.73750000000001</v>
      </c>
      <c r="L90" s="40">
        <f t="shared" si="23"/>
        <v>302.73750000000001</v>
      </c>
      <c r="M90" s="40">
        <f t="shared" si="24"/>
        <v>302.73750000000001</v>
      </c>
      <c r="N90" s="40">
        <f t="shared" si="25"/>
        <v>302.73750000000001</v>
      </c>
      <c r="O90" s="40">
        <f t="shared" si="26"/>
        <v>302.73750000000001</v>
      </c>
      <c r="P90" s="56">
        <f t="shared" si="27"/>
        <v>302.73750000000001</v>
      </c>
      <c r="Q90" s="57">
        <f t="shared" si="28"/>
        <v>3733.7625000000007</v>
      </c>
    </row>
    <row r="91" spans="1:17">
      <c r="A91" s="20">
        <v>4</v>
      </c>
      <c r="B91" s="21" t="s">
        <v>68</v>
      </c>
      <c r="C91" s="37">
        <f t="shared" si="16"/>
        <v>47.61</v>
      </c>
      <c r="D91" s="15"/>
      <c r="E91" s="40">
        <f t="shared" si="29"/>
        <v>714.15</v>
      </c>
      <c r="F91" s="40">
        <f t="shared" si="17"/>
        <v>357.07499999999999</v>
      </c>
      <c r="G91" s="40">
        <f t="shared" si="18"/>
        <v>357.07499999999999</v>
      </c>
      <c r="H91" s="40">
        <f t="shared" si="19"/>
        <v>357.07499999999999</v>
      </c>
      <c r="I91" s="40">
        <f t="shared" si="20"/>
        <v>357.07499999999999</v>
      </c>
      <c r="J91" s="40">
        <f t="shared" si="21"/>
        <v>357.07499999999999</v>
      </c>
      <c r="K91" s="40">
        <f t="shared" si="22"/>
        <v>357.07499999999999</v>
      </c>
      <c r="L91" s="40">
        <f t="shared" si="23"/>
        <v>357.07499999999999</v>
      </c>
      <c r="M91" s="40">
        <f t="shared" si="24"/>
        <v>357.07499999999999</v>
      </c>
      <c r="N91" s="40">
        <f t="shared" si="25"/>
        <v>357.07499999999999</v>
      </c>
      <c r="O91" s="40">
        <f t="shared" si="26"/>
        <v>357.07499999999999</v>
      </c>
      <c r="P91" s="56">
        <f t="shared" si="27"/>
        <v>357.07499999999999</v>
      </c>
      <c r="Q91" s="57">
        <f t="shared" si="28"/>
        <v>4641.9749999999985</v>
      </c>
    </row>
    <row r="92" spans="1:17">
      <c r="A92" s="20">
        <v>5</v>
      </c>
      <c r="B92" s="21" t="s">
        <v>70</v>
      </c>
      <c r="C92" s="37">
        <f t="shared" si="16"/>
        <v>13.11</v>
      </c>
      <c r="D92" s="15"/>
      <c r="E92" s="40">
        <f t="shared" si="29"/>
        <v>491.625</v>
      </c>
      <c r="F92" s="40">
        <f t="shared" si="17"/>
        <v>294.97499999999997</v>
      </c>
      <c r="G92" s="40">
        <f t="shared" si="18"/>
        <v>294.97499999999997</v>
      </c>
      <c r="H92" s="40">
        <f t="shared" si="19"/>
        <v>294.97499999999997</v>
      </c>
      <c r="I92" s="40">
        <f t="shared" si="20"/>
        <v>294.97499999999997</v>
      </c>
      <c r="J92" s="40">
        <f t="shared" si="21"/>
        <v>294.97499999999997</v>
      </c>
      <c r="K92" s="40">
        <f t="shared" si="22"/>
        <v>294.97499999999997</v>
      </c>
      <c r="L92" s="40">
        <f t="shared" si="23"/>
        <v>294.97499999999997</v>
      </c>
      <c r="M92" s="40">
        <f t="shared" si="24"/>
        <v>294.97499999999997</v>
      </c>
      <c r="N92" s="40">
        <f t="shared" si="25"/>
        <v>294.97499999999997</v>
      </c>
      <c r="O92" s="40">
        <f t="shared" si="26"/>
        <v>294.97499999999997</v>
      </c>
      <c r="P92" s="56">
        <f t="shared" si="27"/>
        <v>294.97499999999997</v>
      </c>
      <c r="Q92" s="57">
        <f t="shared" si="28"/>
        <v>3736.349999999999</v>
      </c>
    </row>
    <row r="93" spans="1:17">
      <c r="A93" s="20">
        <v>6</v>
      </c>
      <c r="B93" s="21" t="s">
        <v>73</v>
      </c>
      <c r="C93" s="37">
        <f t="shared" si="16"/>
        <v>1.38</v>
      </c>
      <c r="D93" s="15"/>
      <c r="E93" s="40">
        <f t="shared" si="29"/>
        <v>517.5</v>
      </c>
      <c r="F93" s="40">
        <f t="shared" si="17"/>
        <v>103.49999999999999</v>
      </c>
      <c r="G93" s="40">
        <f t="shared" si="18"/>
        <v>103.49999999999999</v>
      </c>
      <c r="H93" s="40">
        <f t="shared" si="19"/>
        <v>103.49999999999999</v>
      </c>
      <c r="I93" s="40">
        <f t="shared" si="20"/>
        <v>103.49999999999999</v>
      </c>
      <c r="J93" s="40">
        <f t="shared" si="21"/>
        <v>103.49999999999999</v>
      </c>
      <c r="K93" s="40">
        <f t="shared" si="22"/>
        <v>103.49999999999999</v>
      </c>
      <c r="L93" s="40">
        <f t="shared" si="23"/>
        <v>103.49999999999999</v>
      </c>
      <c r="M93" s="40">
        <f t="shared" si="24"/>
        <v>103.49999999999999</v>
      </c>
      <c r="N93" s="40">
        <f t="shared" si="25"/>
        <v>103.49999999999999</v>
      </c>
      <c r="O93" s="40">
        <f t="shared" si="26"/>
        <v>103.49999999999999</v>
      </c>
      <c r="P93" s="56">
        <f t="shared" si="27"/>
        <v>103.49999999999999</v>
      </c>
      <c r="Q93" s="57">
        <f t="shared" si="28"/>
        <v>1656</v>
      </c>
    </row>
    <row r="94" spans="1:17">
      <c r="A94" s="20">
        <v>7</v>
      </c>
      <c r="B94" s="21" t="s">
        <v>72</v>
      </c>
      <c r="C94" s="37">
        <f t="shared" si="16"/>
        <v>13.11</v>
      </c>
      <c r="D94" s="15"/>
      <c r="E94" s="40">
        <f t="shared" si="29"/>
        <v>491.625</v>
      </c>
      <c r="F94" s="40">
        <f t="shared" si="17"/>
        <v>196.64999999999998</v>
      </c>
      <c r="G94" s="40">
        <f t="shared" si="18"/>
        <v>196.64999999999998</v>
      </c>
      <c r="H94" s="40">
        <f t="shared" si="19"/>
        <v>196.64999999999998</v>
      </c>
      <c r="I94" s="40">
        <f t="shared" si="20"/>
        <v>196.64999999999998</v>
      </c>
      <c r="J94" s="40">
        <f t="shared" si="21"/>
        <v>196.64999999999998</v>
      </c>
      <c r="K94" s="40">
        <f t="shared" si="22"/>
        <v>196.64999999999998</v>
      </c>
      <c r="L94" s="40">
        <f t="shared" si="23"/>
        <v>196.64999999999998</v>
      </c>
      <c r="M94" s="40">
        <f t="shared" si="24"/>
        <v>196.64999999999998</v>
      </c>
      <c r="N94" s="40">
        <f t="shared" si="25"/>
        <v>196.64999999999998</v>
      </c>
      <c r="O94" s="40">
        <f t="shared" si="26"/>
        <v>196.64999999999998</v>
      </c>
      <c r="P94" s="56">
        <f t="shared" si="27"/>
        <v>196.64999999999998</v>
      </c>
      <c r="Q94" s="57">
        <f t="shared" si="28"/>
        <v>2654.7750000000005</v>
      </c>
    </row>
    <row r="95" spans="1:17">
      <c r="A95" s="20">
        <v>8</v>
      </c>
      <c r="B95" s="21" t="s">
        <v>71</v>
      </c>
      <c r="C95" s="37">
        <f t="shared" si="16"/>
        <v>206.99999999999997</v>
      </c>
      <c r="D95" s="15"/>
      <c r="E95" s="40">
        <f t="shared" si="29"/>
        <v>776.24999999999989</v>
      </c>
      <c r="F95" s="40">
        <f t="shared" si="17"/>
        <v>465.74999999999994</v>
      </c>
      <c r="G95" s="40">
        <f t="shared" si="18"/>
        <v>465.74999999999994</v>
      </c>
      <c r="H95" s="40">
        <f t="shared" si="19"/>
        <v>465.74999999999994</v>
      </c>
      <c r="I95" s="40">
        <f t="shared" si="20"/>
        <v>465.74999999999994</v>
      </c>
      <c r="J95" s="40">
        <f t="shared" si="21"/>
        <v>465.74999999999994</v>
      </c>
      <c r="K95" s="40">
        <f t="shared" si="22"/>
        <v>465.74999999999994</v>
      </c>
      <c r="L95" s="40">
        <f t="shared" si="23"/>
        <v>465.74999999999994</v>
      </c>
      <c r="M95" s="40">
        <f t="shared" si="24"/>
        <v>465.74999999999994</v>
      </c>
      <c r="N95" s="40">
        <f t="shared" si="25"/>
        <v>465.74999999999994</v>
      </c>
      <c r="O95" s="40">
        <f t="shared" si="26"/>
        <v>465.74999999999994</v>
      </c>
      <c r="P95" s="56">
        <f t="shared" si="27"/>
        <v>465.74999999999994</v>
      </c>
      <c r="Q95" s="57">
        <f t="shared" si="28"/>
        <v>5899.4999999999991</v>
      </c>
    </row>
    <row r="96" spans="1:17">
      <c r="A96" s="20">
        <v>9</v>
      </c>
      <c r="B96" s="21" t="s">
        <v>74</v>
      </c>
      <c r="C96" s="37">
        <f t="shared" si="16"/>
        <v>13.11</v>
      </c>
      <c r="D96" s="15"/>
      <c r="E96" s="40">
        <f t="shared" si="29"/>
        <v>491.625</v>
      </c>
      <c r="F96" s="40">
        <f t="shared" si="17"/>
        <v>245.8125</v>
      </c>
      <c r="G96" s="40">
        <f t="shared" si="18"/>
        <v>245.8125</v>
      </c>
      <c r="H96" s="40">
        <f t="shared" si="19"/>
        <v>196.64999999999998</v>
      </c>
      <c r="I96" s="40">
        <f t="shared" si="20"/>
        <v>196.64999999999998</v>
      </c>
      <c r="J96" s="40">
        <f t="shared" si="21"/>
        <v>196.64999999999998</v>
      </c>
      <c r="K96" s="40">
        <f t="shared" si="22"/>
        <v>196.64999999999998</v>
      </c>
      <c r="L96" s="40">
        <f t="shared" si="23"/>
        <v>196.64999999999998</v>
      </c>
      <c r="M96" s="40">
        <f t="shared" si="24"/>
        <v>196.64999999999998</v>
      </c>
      <c r="N96" s="40">
        <f t="shared" si="25"/>
        <v>196.64999999999998</v>
      </c>
      <c r="O96" s="40">
        <f t="shared" si="26"/>
        <v>196.64999999999998</v>
      </c>
      <c r="P96" s="56">
        <f t="shared" si="27"/>
        <v>196.64999999999998</v>
      </c>
      <c r="Q96" s="57">
        <f t="shared" si="28"/>
        <v>2753.1000000000008</v>
      </c>
    </row>
    <row r="97" spans="1:17">
      <c r="A97" s="20">
        <v>10</v>
      </c>
      <c r="B97" s="21" t="s">
        <v>75</v>
      </c>
      <c r="C97" s="37">
        <f t="shared" si="16"/>
        <v>11.04</v>
      </c>
      <c r="D97" s="15"/>
      <c r="E97" s="40">
        <f t="shared" si="29"/>
        <v>8280</v>
      </c>
      <c r="F97" s="40">
        <f t="shared" si="17"/>
        <v>4140</v>
      </c>
      <c r="G97" s="40">
        <f t="shared" si="18"/>
        <v>4140</v>
      </c>
      <c r="H97" s="40">
        <f t="shared" si="19"/>
        <v>4140</v>
      </c>
      <c r="I97" s="40">
        <f t="shared" si="20"/>
        <v>4140</v>
      </c>
      <c r="J97" s="40">
        <f t="shared" si="21"/>
        <v>4140</v>
      </c>
      <c r="K97" s="40">
        <f t="shared" si="22"/>
        <v>4140</v>
      </c>
      <c r="L97" s="40">
        <f t="shared" si="23"/>
        <v>4140</v>
      </c>
      <c r="M97" s="40">
        <f t="shared" si="24"/>
        <v>4140</v>
      </c>
      <c r="N97" s="40">
        <f t="shared" si="25"/>
        <v>4140</v>
      </c>
      <c r="O97" s="40">
        <f t="shared" si="26"/>
        <v>4140</v>
      </c>
      <c r="P97" s="56">
        <f t="shared" si="27"/>
        <v>4140</v>
      </c>
      <c r="Q97" s="57">
        <f t="shared" si="28"/>
        <v>53820</v>
      </c>
    </row>
    <row r="98" spans="1:17">
      <c r="A98" s="20">
        <v>11</v>
      </c>
      <c r="B98" s="21" t="s">
        <v>76</v>
      </c>
      <c r="C98" s="37">
        <f t="shared" si="16"/>
        <v>14.489999999999998</v>
      </c>
      <c r="D98" s="15"/>
      <c r="E98" s="40">
        <f t="shared" si="29"/>
        <v>5433.7499999999991</v>
      </c>
      <c r="F98" s="40">
        <f t="shared" si="17"/>
        <v>1630.1249999999998</v>
      </c>
      <c r="G98" s="40">
        <f t="shared" si="18"/>
        <v>1630.1249999999998</v>
      </c>
      <c r="H98" s="40">
        <f t="shared" si="19"/>
        <v>1086.7499999999998</v>
      </c>
      <c r="I98" s="40">
        <f t="shared" si="20"/>
        <v>1086.7499999999998</v>
      </c>
      <c r="J98" s="40">
        <f t="shared" si="21"/>
        <v>1086.7499999999998</v>
      </c>
      <c r="K98" s="40">
        <f t="shared" si="22"/>
        <v>1086.7499999999998</v>
      </c>
      <c r="L98" s="40">
        <f t="shared" si="23"/>
        <v>1086.7499999999998</v>
      </c>
      <c r="M98" s="40">
        <f t="shared" si="24"/>
        <v>1086.7499999999998</v>
      </c>
      <c r="N98" s="40">
        <f t="shared" si="25"/>
        <v>1086.7499999999998</v>
      </c>
      <c r="O98" s="40">
        <f t="shared" si="26"/>
        <v>1086.7499999999998</v>
      </c>
      <c r="P98" s="56">
        <f t="shared" si="27"/>
        <v>1086.7499999999998</v>
      </c>
      <c r="Q98" s="57">
        <f t="shared" si="28"/>
        <v>18474.749999999996</v>
      </c>
    </row>
    <row r="99" spans="1:17">
      <c r="A99" s="20">
        <v>12</v>
      </c>
      <c r="B99" s="21" t="s">
        <v>77</v>
      </c>
      <c r="C99" s="37">
        <f t="shared" si="16"/>
        <v>7.589999999999999</v>
      </c>
      <c r="D99" s="15"/>
      <c r="E99" s="40">
        <f t="shared" si="29"/>
        <v>1138.4999999999998</v>
      </c>
      <c r="F99" s="40">
        <f t="shared" si="17"/>
        <v>284.62499999999994</v>
      </c>
      <c r="G99" s="40">
        <f t="shared" si="18"/>
        <v>284.62499999999994</v>
      </c>
      <c r="H99" s="40">
        <f t="shared" si="19"/>
        <v>284.62499999999994</v>
      </c>
      <c r="I99" s="40">
        <f t="shared" si="20"/>
        <v>284.62499999999994</v>
      </c>
      <c r="J99" s="40">
        <f t="shared" si="21"/>
        <v>284.62499999999994</v>
      </c>
      <c r="K99" s="40">
        <f t="shared" si="22"/>
        <v>284.62499999999994</v>
      </c>
      <c r="L99" s="40">
        <f t="shared" si="23"/>
        <v>284.62499999999994</v>
      </c>
      <c r="M99" s="40">
        <f t="shared" si="24"/>
        <v>284.62499999999994</v>
      </c>
      <c r="N99" s="40">
        <f t="shared" si="25"/>
        <v>284.62499999999994</v>
      </c>
      <c r="O99" s="40">
        <f t="shared" si="26"/>
        <v>284.62499999999994</v>
      </c>
      <c r="P99" s="56">
        <f t="shared" si="27"/>
        <v>284.62499999999994</v>
      </c>
      <c r="Q99" s="57">
        <f t="shared" si="28"/>
        <v>4269.3749999999991</v>
      </c>
    </row>
    <row r="100" spans="1:17">
      <c r="A100" s="20">
        <v>13</v>
      </c>
      <c r="B100" s="21" t="s">
        <v>78</v>
      </c>
      <c r="C100" s="37">
        <f t="shared" si="16"/>
        <v>4.8299999999999992</v>
      </c>
      <c r="D100" s="15"/>
      <c r="E100" s="40">
        <f t="shared" si="29"/>
        <v>18112.499999999996</v>
      </c>
      <c r="F100" s="40">
        <f t="shared" si="17"/>
        <v>18112.499999999996</v>
      </c>
      <c r="G100" s="40">
        <f t="shared" si="18"/>
        <v>18112.499999999996</v>
      </c>
      <c r="H100" s="40">
        <f t="shared" si="19"/>
        <v>18112.499999999996</v>
      </c>
      <c r="I100" s="40">
        <f t="shared" si="20"/>
        <v>18112.499999999996</v>
      </c>
      <c r="J100" s="40">
        <f t="shared" si="21"/>
        <v>18112.499999999996</v>
      </c>
      <c r="K100" s="40">
        <f t="shared" si="22"/>
        <v>18112.499999999996</v>
      </c>
      <c r="L100" s="40">
        <f t="shared" si="23"/>
        <v>18112.499999999996</v>
      </c>
      <c r="M100" s="40">
        <f t="shared" si="24"/>
        <v>18112.499999999996</v>
      </c>
      <c r="N100" s="40">
        <f t="shared" si="25"/>
        <v>18112.499999999996</v>
      </c>
      <c r="O100" s="40">
        <f t="shared" si="26"/>
        <v>18112.499999999996</v>
      </c>
      <c r="P100" s="56">
        <f t="shared" si="27"/>
        <v>18112.499999999996</v>
      </c>
      <c r="Q100" s="57">
        <f t="shared" si="28"/>
        <v>217349.99999999997</v>
      </c>
    </row>
    <row r="101" spans="1:17">
      <c r="A101" s="20">
        <v>14</v>
      </c>
      <c r="B101" s="21" t="s">
        <v>79</v>
      </c>
      <c r="C101" s="37">
        <f t="shared" si="16"/>
        <v>2.76</v>
      </c>
      <c r="D101" s="15"/>
      <c r="E101" s="40">
        <f t="shared" si="29"/>
        <v>8280</v>
      </c>
      <c r="F101" s="40">
        <f t="shared" si="17"/>
        <v>6209.9999999999991</v>
      </c>
      <c r="G101" s="40">
        <f t="shared" si="18"/>
        <v>6209.9999999999991</v>
      </c>
      <c r="H101" s="40">
        <f t="shared" si="19"/>
        <v>8280</v>
      </c>
      <c r="I101" s="40">
        <f t="shared" si="20"/>
        <v>6209.9999999999991</v>
      </c>
      <c r="J101" s="40">
        <f t="shared" si="21"/>
        <v>6209.9999999999991</v>
      </c>
      <c r="K101" s="40">
        <f t="shared" si="22"/>
        <v>8280</v>
      </c>
      <c r="L101" s="40">
        <f t="shared" si="23"/>
        <v>6209.9999999999991</v>
      </c>
      <c r="M101" s="40">
        <f t="shared" si="24"/>
        <v>6209.9999999999991</v>
      </c>
      <c r="N101" s="40">
        <f t="shared" si="25"/>
        <v>8280</v>
      </c>
      <c r="O101" s="40">
        <f t="shared" si="26"/>
        <v>6209.9999999999991</v>
      </c>
      <c r="P101" s="56">
        <f t="shared" si="27"/>
        <v>6209.9999999999991</v>
      </c>
      <c r="Q101" s="57">
        <f t="shared" si="28"/>
        <v>82800</v>
      </c>
    </row>
    <row r="102" spans="1:17">
      <c r="A102" s="20">
        <v>15</v>
      </c>
      <c r="B102" s="21" t="s">
        <v>83</v>
      </c>
      <c r="C102" s="37">
        <f t="shared" si="16"/>
        <v>8.2799999999999994</v>
      </c>
      <c r="D102" s="15"/>
      <c r="E102" s="40">
        <f t="shared" si="29"/>
        <v>3104.9999999999995</v>
      </c>
      <c r="F102" s="40">
        <f t="shared" si="17"/>
        <v>621</v>
      </c>
      <c r="G102" s="40">
        <f t="shared" si="18"/>
        <v>621</v>
      </c>
      <c r="H102" s="40">
        <f t="shared" si="19"/>
        <v>621</v>
      </c>
      <c r="I102" s="40">
        <f t="shared" si="20"/>
        <v>621</v>
      </c>
      <c r="J102" s="40">
        <f t="shared" si="21"/>
        <v>621</v>
      </c>
      <c r="K102" s="40">
        <f t="shared" si="22"/>
        <v>621</v>
      </c>
      <c r="L102" s="40">
        <f t="shared" si="23"/>
        <v>621</v>
      </c>
      <c r="M102" s="40">
        <f t="shared" si="24"/>
        <v>621</v>
      </c>
      <c r="N102" s="40">
        <f t="shared" si="25"/>
        <v>621</v>
      </c>
      <c r="O102" s="40">
        <f t="shared" si="26"/>
        <v>621</v>
      </c>
      <c r="P102" s="56">
        <f t="shared" si="27"/>
        <v>621</v>
      </c>
      <c r="Q102" s="57">
        <f t="shared" si="28"/>
        <v>9936</v>
      </c>
    </row>
    <row r="103" spans="1:17">
      <c r="A103" s="20">
        <v>16</v>
      </c>
      <c r="B103" s="21" t="s">
        <v>82</v>
      </c>
      <c r="C103" s="37">
        <f t="shared" si="16"/>
        <v>8.2799999999999994</v>
      </c>
      <c r="D103" s="15"/>
      <c r="E103" s="40">
        <f t="shared" si="29"/>
        <v>3104.9999999999995</v>
      </c>
      <c r="F103" s="40">
        <f t="shared" si="17"/>
        <v>621</v>
      </c>
      <c r="G103" s="40">
        <f t="shared" si="18"/>
        <v>621</v>
      </c>
      <c r="H103" s="40">
        <f t="shared" si="19"/>
        <v>621</v>
      </c>
      <c r="I103" s="40">
        <f t="shared" si="20"/>
        <v>621</v>
      </c>
      <c r="J103" s="40">
        <f t="shared" si="21"/>
        <v>621</v>
      </c>
      <c r="K103" s="40">
        <f t="shared" si="22"/>
        <v>621</v>
      </c>
      <c r="L103" s="40">
        <f t="shared" si="23"/>
        <v>621</v>
      </c>
      <c r="M103" s="40">
        <f t="shared" si="24"/>
        <v>621</v>
      </c>
      <c r="N103" s="40">
        <f t="shared" si="25"/>
        <v>621</v>
      </c>
      <c r="O103" s="40">
        <f t="shared" si="26"/>
        <v>621</v>
      </c>
      <c r="P103" s="56">
        <f t="shared" si="27"/>
        <v>621</v>
      </c>
      <c r="Q103" s="57">
        <f t="shared" si="28"/>
        <v>9936</v>
      </c>
    </row>
    <row r="104" spans="1:17">
      <c r="A104" s="20">
        <v>17</v>
      </c>
      <c r="B104" s="21" t="s">
        <v>80</v>
      </c>
      <c r="C104" s="37">
        <f t="shared" si="16"/>
        <v>9.66</v>
      </c>
      <c r="D104" s="15"/>
      <c r="E104" s="40">
        <f t="shared" si="29"/>
        <v>3622.5</v>
      </c>
      <c r="F104" s="40">
        <f t="shared" si="17"/>
        <v>724.5</v>
      </c>
      <c r="G104" s="40">
        <f t="shared" si="18"/>
        <v>724.5</v>
      </c>
      <c r="H104" s="40">
        <f t="shared" si="19"/>
        <v>966</v>
      </c>
      <c r="I104" s="40">
        <f t="shared" si="20"/>
        <v>724.5</v>
      </c>
      <c r="J104" s="40">
        <f t="shared" si="21"/>
        <v>724.5</v>
      </c>
      <c r="K104" s="40">
        <f t="shared" si="22"/>
        <v>724.5</v>
      </c>
      <c r="L104" s="40">
        <f t="shared" si="23"/>
        <v>724.5</v>
      </c>
      <c r="M104" s="40">
        <f t="shared" si="24"/>
        <v>724.5</v>
      </c>
      <c r="N104" s="40">
        <f t="shared" si="25"/>
        <v>724.5</v>
      </c>
      <c r="O104" s="40">
        <f t="shared" si="26"/>
        <v>724.5</v>
      </c>
      <c r="P104" s="56">
        <f t="shared" si="27"/>
        <v>724.5</v>
      </c>
      <c r="Q104" s="57">
        <f t="shared" si="28"/>
        <v>11833.5</v>
      </c>
    </row>
    <row r="105" spans="1:17">
      <c r="A105" s="20">
        <v>18</v>
      </c>
      <c r="B105" s="21" t="s">
        <v>81</v>
      </c>
      <c r="C105" s="37">
        <f t="shared" si="16"/>
        <v>11.04</v>
      </c>
      <c r="D105" s="15"/>
      <c r="E105" s="40">
        <f t="shared" si="29"/>
        <v>1655.9999999999998</v>
      </c>
      <c r="F105" s="40">
        <f t="shared" si="17"/>
        <v>827.99999999999989</v>
      </c>
      <c r="G105" s="40">
        <f t="shared" si="18"/>
        <v>827.99999999999989</v>
      </c>
      <c r="H105" s="40">
        <f t="shared" si="19"/>
        <v>413.99999999999994</v>
      </c>
      <c r="I105" s="40">
        <f t="shared" si="20"/>
        <v>413.99999999999994</v>
      </c>
      <c r="J105" s="40">
        <f t="shared" si="21"/>
        <v>413.99999999999994</v>
      </c>
      <c r="K105" s="40">
        <f t="shared" si="22"/>
        <v>413.99999999999994</v>
      </c>
      <c r="L105" s="40">
        <f t="shared" si="23"/>
        <v>413.99999999999994</v>
      </c>
      <c r="M105" s="40">
        <f t="shared" si="24"/>
        <v>413.99999999999994</v>
      </c>
      <c r="N105" s="40">
        <f t="shared" si="25"/>
        <v>413.99999999999994</v>
      </c>
      <c r="O105" s="40">
        <f t="shared" si="26"/>
        <v>413.99999999999994</v>
      </c>
      <c r="P105" s="56">
        <f t="shared" si="27"/>
        <v>413.99999999999994</v>
      </c>
      <c r="Q105" s="57">
        <f t="shared" si="28"/>
        <v>7037.9999999999991</v>
      </c>
    </row>
    <row r="106" spans="1:17">
      <c r="A106" s="20">
        <v>19</v>
      </c>
      <c r="B106" s="21" t="s">
        <v>84</v>
      </c>
      <c r="C106" s="37">
        <f t="shared" si="16"/>
        <v>13.799999999999999</v>
      </c>
      <c r="D106" s="15"/>
      <c r="E106" s="40">
        <f t="shared" si="29"/>
        <v>2070</v>
      </c>
      <c r="F106" s="40">
        <f t="shared" si="17"/>
        <v>1035</v>
      </c>
      <c r="G106" s="40">
        <f t="shared" si="18"/>
        <v>1035</v>
      </c>
      <c r="H106" s="40">
        <f t="shared" si="19"/>
        <v>517.5</v>
      </c>
      <c r="I106" s="40">
        <f t="shared" si="20"/>
        <v>517.5</v>
      </c>
      <c r="J106" s="40">
        <f t="shared" si="21"/>
        <v>517.5</v>
      </c>
      <c r="K106" s="40">
        <f t="shared" si="22"/>
        <v>517.5</v>
      </c>
      <c r="L106" s="40">
        <f t="shared" si="23"/>
        <v>517.5</v>
      </c>
      <c r="M106" s="40">
        <f t="shared" si="24"/>
        <v>517.5</v>
      </c>
      <c r="N106" s="40">
        <f t="shared" si="25"/>
        <v>517.5</v>
      </c>
      <c r="O106" s="40">
        <f t="shared" si="26"/>
        <v>517.5</v>
      </c>
      <c r="P106" s="56">
        <f t="shared" si="27"/>
        <v>517.5</v>
      </c>
      <c r="Q106" s="57">
        <f t="shared" si="28"/>
        <v>8797.5</v>
      </c>
    </row>
    <row r="107" spans="1:17">
      <c r="A107" s="20">
        <v>20</v>
      </c>
      <c r="B107" s="21" t="s">
        <v>85</v>
      </c>
      <c r="C107" s="37">
        <f t="shared" si="16"/>
        <v>6.21</v>
      </c>
      <c r="D107" s="15"/>
      <c r="E107" s="40">
        <f t="shared" si="29"/>
        <v>4657.5</v>
      </c>
      <c r="F107" s="40">
        <f t="shared" si="17"/>
        <v>372.6</v>
      </c>
      <c r="G107" s="40">
        <f t="shared" si="18"/>
        <v>372.6</v>
      </c>
      <c r="H107" s="40">
        <f t="shared" si="19"/>
        <v>372.6</v>
      </c>
      <c r="I107" s="40">
        <f t="shared" si="20"/>
        <v>372.6</v>
      </c>
      <c r="J107" s="40">
        <f t="shared" si="21"/>
        <v>372.6</v>
      </c>
      <c r="K107" s="40">
        <f t="shared" si="22"/>
        <v>372.6</v>
      </c>
      <c r="L107" s="40">
        <f t="shared" si="23"/>
        <v>372.6</v>
      </c>
      <c r="M107" s="40">
        <f t="shared" si="24"/>
        <v>372.6</v>
      </c>
      <c r="N107" s="40">
        <f t="shared" si="25"/>
        <v>372.6</v>
      </c>
      <c r="O107" s="40">
        <f t="shared" si="26"/>
        <v>372.6</v>
      </c>
      <c r="P107" s="56">
        <f t="shared" si="27"/>
        <v>372.6</v>
      </c>
      <c r="Q107" s="57">
        <f t="shared" si="28"/>
        <v>8756.100000000004</v>
      </c>
    </row>
    <row r="108" spans="1:17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1:17">
      <c r="A109" s="15"/>
      <c r="B109" s="44" t="s">
        <v>194</v>
      </c>
      <c r="C109" s="20"/>
      <c r="D109" s="15"/>
      <c r="E109" s="43">
        <f>SUM(E88:E108)</f>
        <v>69220.799999999988</v>
      </c>
      <c r="F109" s="43">
        <f t="shared" ref="F109:P109" si="30">SUM(F88:F108)</f>
        <v>39304.124999999993</v>
      </c>
      <c r="G109" s="43">
        <f t="shared" si="30"/>
        <v>38486.474999999991</v>
      </c>
      <c r="H109" s="43">
        <f t="shared" si="30"/>
        <v>39273.937499999993</v>
      </c>
      <c r="I109" s="43">
        <f t="shared" si="30"/>
        <v>36962.437499999993</v>
      </c>
      <c r="J109" s="43">
        <f t="shared" si="30"/>
        <v>36962.437499999993</v>
      </c>
      <c r="K109" s="43">
        <f t="shared" si="30"/>
        <v>39032.437499999993</v>
      </c>
      <c r="L109" s="43">
        <f t="shared" si="30"/>
        <v>36962.437499999993</v>
      </c>
      <c r="M109" s="43">
        <f t="shared" si="30"/>
        <v>36962.437499999993</v>
      </c>
      <c r="N109" s="43">
        <f t="shared" si="30"/>
        <v>39032.437499999993</v>
      </c>
      <c r="O109" s="43">
        <f t="shared" si="30"/>
        <v>36962.437499999993</v>
      </c>
      <c r="P109" s="43">
        <f t="shared" si="30"/>
        <v>36962.437499999993</v>
      </c>
      <c r="Q109" s="15"/>
    </row>
    <row r="110" spans="1:17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1:17">
      <c r="A111" s="15"/>
      <c r="B111" s="45" t="s">
        <v>195</v>
      </c>
      <c r="C111" s="15"/>
      <c r="D111" s="15"/>
      <c r="E111" s="15"/>
      <c r="F111" s="15"/>
      <c r="G111" s="42">
        <f>E109+F109+G109</f>
        <v>147011.39999999997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1:17">
      <c r="A112" s="15"/>
      <c r="B112" s="45" t="s">
        <v>196</v>
      </c>
      <c r="C112" s="15"/>
      <c r="D112" s="15"/>
      <c r="E112" s="15"/>
      <c r="F112" s="15"/>
      <c r="G112" s="15"/>
      <c r="H112" s="15"/>
      <c r="I112" s="15"/>
      <c r="J112" s="42">
        <f>H109+I109+J109</f>
        <v>113198.81249999997</v>
      </c>
      <c r="K112" s="15"/>
      <c r="L112" s="15"/>
      <c r="M112" s="15"/>
      <c r="N112" s="15"/>
      <c r="O112" s="15"/>
      <c r="P112" s="15"/>
      <c r="Q112" s="15"/>
    </row>
    <row r="113" spans="1:17">
      <c r="A113" s="15"/>
      <c r="B113" s="45" t="s">
        <v>197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42">
        <f>K109+L109+M109</f>
        <v>112957.31249999997</v>
      </c>
      <c r="N113" s="15"/>
      <c r="O113" s="15"/>
      <c r="P113" s="15"/>
      <c r="Q113" s="15"/>
    </row>
    <row r="114" spans="1:17">
      <c r="A114" s="15"/>
      <c r="B114" s="45" t="s">
        <v>198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42">
        <f>N109+O109+P109</f>
        <v>112957.31249999997</v>
      </c>
      <c r="Q114" s="15"/>
    </row>
    <row r="115" spans="1:17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1:17">
      <c r="A116" s="15"/>
      <c r="B116" s="45" t="s">
        <v>199</v>
      </c>
      <c r="C116" s="42">
        <f>G111+J112+M113+P114</f>
        <v>486124.83749999991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17" ht="15" thickBo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1:17" ht="15" thickBot="1">
      <c r="A118" s="15"/>
      <c r="B118" s="15"/>
      <c r="C118" s="15"/>
      <c r="D118" s="15"/>
      <c r="E118" s="283" t="s">
        <v>110</v>
      </c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5"/>
      <c r="Q118" s="15"/>
    </row>
    <row r="119" spans="1:17">
      <c r="A119" s="15"/>
      <c r="B119" s="59" t="s">
        <v>261</v>
      </c>
      <c r="C119" s="60">
        <v>0</v>
      </c>
      <c r="D119" s="15"/>
      <c r="E119" s="286" t="s">
        <v>38</v>
      </c>
      <c r="F119" s="286"/>
      <c r="G119" s="286"/>
      <c r="H119" s="287" t="s">
        <v>39</v>
      </c>
      <c r="I119" s="287"/>
      <c r="J119" s="287"/>
      <c r="K119" s="287" t="s">
        <v>40</v>
      </c>
      <c r="L119" s="287"/>
      <c r="M119" s="287"/>
      <c r="N119" s="287" t="s">
        <v>41</v>
      </c>
      <c r="O119" s="287"/>
      <c r="P119" s="287"/>
      <c r="Q119" s="15"/>
    </row>
    <row r="120" spans="1:17">
      <c r="A120" s="15"/>
      <c r="B120" s="15"/>
      <c r="C120" s="15"/>
      <c r="D120" s="15"/>
      <c r="E120" s="39">
        <v>41821</v>
      </c>
      <c r="F120" s="39">
        <v>41852</v>
      </c>
      <c r="G120" s="39">
        <v>41883</v>
      </c>
      <c r="H120" s="39">
        <v>41913</v>
      </c>
      <c r="I120" s="39">
        <v>41944</v>
      </c>
      <c r="J120" s="39">
        <v>41974</v>
      </c>
      <c r="K120" s="39">
        <v>42005</v>
      </c>
      <c r="L120" s="39">
        <v>42036</v>
      </c>
      <c r="M120" s="39">
        <v>42064</v>
      </c>
      <c r="N120" s="39">
        <v>42095</v>
      </c>
      <c r="O120" s="39">
        <v>42125</v>
      </c>
      <c r="P120" s="39">
        <v>42156</v>
      </c>
      <c r="Q120" s="15"/>
    </row>
    <row r="121" spans="1:17">
      <c r="A121" s="15"/>
      <c r="B121" s="31" t="s">
        <v>103</v>
      </c>
      <c r="C121" s="32" t="s">
        <v>104</v>
      </c>
      <c r="D121" s="3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1" t="s">
        <v>106</v>
      </c>
    </row>
    <row r="122" spans="1:17">
      <c r="A122" s="20">
        <v>1</v>
      </c>
      <c r="B122" s="21" t="s">
        <v>66</v>
      </c>
      <c r="C122" s="33" t="s">
        <v>87</v>
      </c>
      <c r="D122" s="34"/>
      <c r="E122" s="20">
        <f>E64-E64*C119/100</f>
        <v>37.5</v>
      </c>
      <c r="F122" s="20">
        <f>F64-F64*C119/100</f>
        <v>15</v>
      </c>
      <c r="G122" s="20">
        <f>G64-G64*C119/100</f>
        <v>15</v>
      </c>
      <c r="H122" s="20">
        <f>H64-H64*C119/100</f>
        <v>15</v>
      </c>
      <c r="I122" s="20">
        <f>I64-I64*C119/100</f>
        <v>15</v>
      </c>
      <c r="J122" s="20">
        <f>J64-J64*C119/100</f>
        <v>15</v>
      </c>
      <c r="K122" s="20">
        <f>K64-K64*C119/100</f>
        <v>15</v>
      </c>
      <c r="L122" s="20">
        <f>L64-L64*C119/100</f>
        <v>15</v>
      </c>
      <c r="M122" s="20">
        <f>M64-M64*C119/100</f>
        <v>15</v>
      </c>
      <c r="N122" s="20">
        <f>N64-N64*C119/100</f>
        <v>15</v>
      </c>
      <c r="O122" s="20">
        <f>O64-O64*C119/100</f>
        <v>15</v>
      </c>
      <c r="P122" s="20">
        <f>P64-P64*C119/100</f>
        <v>15</v>
      </c>
      <c r="Q122" s="55">
        <f>SUM(E122:P122)</f>
        <v>202.5</v>
      </c>
    </row>
    <row r="123" spans="1:17">
      <c r="A123" s="20">
        <v>2</v>
      </c>
      <c r="B123" s="21" t="s">
        <v>67</v>
      </c>
      <c r="C123" s="33" t="s">
        <v>87</v>
      </c>
      <c r="D123" s="34"/>
      <c r="E123" s="20">
        <f>E65-E65*C119/100</f>
        <v>75</v>
      </c>
      <c r="F123" s="20">
        <f>F65-F65*C119/100</f>
        <v>37.5</v>
      </c>
      <c r="G123" s="20">
        <f>G65-G65*C119/100</f>
        <v>22.5</v>
      </c>
      <c r="H123" s="20">
        <f>H65-H65*C119/100</f>
        <v>22.5</v>
      </c>
      <c r="I123" s="20">
        <f>I65-I65*C119/100</f>
        <v>22.5</v>
      </c>
      <c r="J123" s="20">
        <f>J65-J65*C119/100</f>
        <v>22.5</v>
      </c>
      <c r="K123" s="20">
        <f>K65-K65*C119/100</f>
        <v>22.5</v>
      </c>
      <c r="L123" s="20">
        <f>L65-L65*C119/100</f>
        <v>22.5</v>
      </c>
      <c r="M123" s="20">
        <f>M65-M65*C119/100</f>
        <v>22.5</v>
      </c>
      <c r="N123" s="20">
        <f>N65-N65*C119/100</f>
        <v>22.5</v>
      </c>
      <c r="O123" s="20">
        <f>O65-O65*C119/100</f>
        <v>22.5</v>
      </c>
      <c r="P123" s="20">
        <f>P65-P65*C119/100</f>
        <v>22.5</v>
      </c>
      <c r="Q123" s="55">
        <f t="shared" ref="Q123:Q141" si="31">SUM(E123:P123)</f>
        <v>337.5</v>
      </c>
    </row>
    <row r="124" spans="1:17">
      <c r="A124" s="20">
        <v>3</v>
      </c>
      <c r="B124" s="21" t="s">
        <v>69</v>
      </c>
      <c r="C124" s="33" t="s">
        <v>87</v>
      </c>
      <c r="D124" s="34"/>
      <c r="E124" s="20">
        <f>E66-E66*C119/100</f>
        <v>15</v>
      </c>
      <c r="F124" s="20">
        <f>F66-F66*C119/100</f>
        <v>11.25</v>
      </c>
      <c r="G124" s="20">
        <f>G66-G66*C119/100</f>
        <v>11.25</v>
      </c>
      <c r="H124" s="20">
        <f>H66-H66*C119/100</f>
        <v>11.25</v>
      </c>
      <c r="I124" s="20">
        <f>I66-I66*C119/100</f>
        <v>11.25</v>
      </c>
      <c r="J124" s="20">
        <f>J66-J66*C119/100</f>
        <v>11.25</v>
      </c>
      <c r="K124" s="20">
        <f>K66-K66*C119/100</f>
        <v>11.25</v>
      </c>
      <c r="L124" s="20">
        <f>L66-L66*C119/100</f>
        <v>11.25</v>
      </c>
      <c r="M124" s="20">
        <f>M66-M66*C119/100</f>
        <v>11.25</v>
      </c>
      <c r="N124" s="20">
        <f>N66-N66*C119/100</f>
        <v>11.25</v>
      </c>
      <c r="O124" s="20">
        <f>O66-O66*C119/100</f>
        <v>11.25</v>
      </c>
      <c r="P124" s="20">
        <f>P66-P66*C119/100</f>
        <v>11.25</v>
      </c>
      <c r="Q124" s="55">
        <f t="shared" si="31"/>
        <v>138.75</v>
      </c>
    </row>
    <row r="125" spans="1:17">
      <c r="A125" s="20">
        <v>4</v>
      </c>
      <c r="B125" s="21" t="s">
        <v>68</v>
      </c>
      <c r="C125" s="33" t="s">
        <v>87</v>
      </c>
      <c r="D125" s="34"/>
      <c r="E125" s="20">
        <f>E67-E67*C119/100</f>
        <v>15</v>
      </c>
      <c r="F125" s="20">
        <f>F67-F67*C119/100</f>
        <v>7.5</v>
      </c>
      <c r="G125" s="20">
        <f>G67-G67*C119/100</f>
        <v>7.5</v>
      </c>
      <c r="H125" s="20">
        <f>H67-H67*C119/100</f>
        <v>7.5</v>
      </c>
      <c r="I125" s="20">
        <f>I67-I67*C119/100</f>
        <v>7.5</v>
      </c>
      <c r="J125" s="20">
        <f>J67-J67*C119/100</f>
        <v>7.5</v>
      </c>
      <c r="K125" s="20">
        <f>K67-K67*C119/100</f>
        <v>7.5</v>
      </c>
      <c r="L125" s="20">
        <f>L67-L67*C119/100</f>
        <v>7.5</v>
      </c>
      <c r="M125" s="20">
        <f>M67-M67*C119/100</f>
        <v>7.5</v>
      </c>
      <c r="N125" s="20">
        <f>N67-N67*C119/100</f>
        <v>7.5</v>
      </c>
      <c r="O125" s="20">
        <f>O67-O67*C119/100</f>
        <v>7.5</v>
      </c>
      <c r="P125" s="20">
        <f>P67-P67*C119/100</f>
        <v>7.5</v>
      </c>
      <c r="Q125" s="55">
        <f t="shared" si="31"/>
        <v>97.5</v>
      </c>
    </row>
    <row r="126" spans="1:17">
      <c r="A126" s="20">
        <v>5</v>
      </c>
      <c r="B126" s="21" t="s">
        <v>70</v>
      </c>
      <c r="C126" s="33" t="s">
        <v>87</v>
      </c>
      <c r="D126" s="34"/>
      <c r="E126" s="20">
        <f>E68-E68*C119/100</f>
        <v>37.5</v>
      </c>
      <c r="F126" s="20">
        <f>F68-F68*C119/100</f>
        <v>22.5</v>
      </c>
      <c r="G126" s="20">
        <f>G68-G68*C119/100</f>
        <v>22.5</v>
      </c>
      <c r="H126" s="20">
        <f>H68-H68*C119/100</f>
        <v>22.5</v>
      </c>
      <c r="I126" s="20">
        <f>I68-I68*C119/100</f>
        <v>22.5</v>
      </c>
      <c r="J126" s="20">
        <f>J68-J68*C119/100</f>
        <v>22.5</v>
      </c>
      <c r="K126" s="20">
        <f>K68-K68*C119/100</f>
        <v>22.5</v>
      </c>
      <c r="L126" s="20">
        <f>L68-L68*C119/100</f>
        <v>22.5</v>
      </c>
      <c r="M126" s="20">
        <f>M68-M68*C119/100</f>
        <v>22.5</v>
      </c>
      <c r="N126" s="20">
        <f>N68-N68*C119/100</f>
        <v>22.5</v>
      </c>
      <c r="O126" s="20">
        <f>O68-O68*C119/100</f>
        <v>22.5</v>
      </c>
      <c r="P126" s="20">
        <f>P68-P68*C119/100</f>
        <v>22.5</v>
      </c>
      <c r="Q126" s="55">
        <f t="shared" si="31"/>
        <v>285</v>
      </c>
    </row>
    <row r="127" spans="1:17">
      <c r="A127" s="20">
        <v>6</v>
      </c>
      <c r="B127" s="21" t="s">
        <v>73</v>
      </c>
      <c r="C127" s="33" t="s">
        <v>87</v>
      </c>
      <c r="D127" s="34"/>
      <c r="E127" s="20">
        <f>E69-E69*C119/100</f>
        <v>375</v>
      </c>
      <c r="F127" s="20">
        <f>F69-F69*C119/100</f>
        <v>75</v>
      </c>
      <c r="G127" s="20">
        <f>G69-G69*C119/100</f>
        <v>75</v>
      </c>
      <c r="H127" s="20">
        <f>H69-H69*C119/100</f>
        <v>75</v>
      </c>
      <c r="I127" s="20">
        <f>I69-I69*C119/100</f>
        <v>75</v>
      </c>
      <c r="J127" s="20">
        <f>J69-J69*C119/100</f>
        <v>75</v>
      </c>
      <c r="K127" s="20">
        <f>K69-K69*C119/100</f>
        <v>75</v>
      </c>
      <c r="L127" s="20">
        <f>L69-L69*C119/100</f>
        <v>75</v>
      </c>
      <c r="M127" s="20">
        <f>M69-M69*C119/100</f>
        <v>75</v>
      </c>
      <c r="N127" s="20">
        <f>N69-N69*C119/100</f>
        <v>75</v>
      </c>
      <c r="O127" s="20">
        <f>O69-O69*C119/100</f>
        <v>75</v>
      </c>
      <c r="P127" s="20">
        <f>P69-P69*C119/100</f>
        <v>75</v>
      </c>
      <c r="Q127" s="55">
        <f t="shared" si="31"/>
        <v>1200</v>
      </c>
    </row>
    <row r="128" spans="1:17">
      <c r="A128" s="20">
        <v>7</v>
      </c>
      <c r="B128" s="21" t="s">
        <v>72</v>
      </c>
      <c r="C128" s="33" t="s">
        <v>87</v>
      </c>
      <c r="D128" s="34"/>
      <c r="E128" s="20">
        <f>E70-E70*C119/100</f>
        <v>37.5</v>
      </c>
      <c r="F128" s="20">
        <f>F70-F70*C119/100</f>
        <v>15</v>
      </c>
      <c r="G128" s="20">
        <f>G70-G70*C119/100</f>
        <v>15</v>
      </c>
      <c r="H128" s="20">
        <f>H70-H70*C119/100</f>
        <v>15</v>
      </c>
      <c r="I128" s="20">
        <f>I70-I70*C119/100</f>
        <v>15</v>
      </c>
      <c r="J128" s="20">
        <f>J70-J70*C119/100</f>
        <v>15</v>
      </c>
      <c r="K128" s="20">
        <f>K70-K70*C119/100</f>
        <v>15</v>
      </c>
      <c r="L128" s="20">
        <f>L70-L70*C119/100</f>
        <v>15</v>
      </c>
      <c r="M128" s="20">
        <f>M70-M70*C119/100</f>
        <v>15</v>
      </c>
      <c r="N128" s="20">
        <f>N70-N70*C119/100</f>
        <v>15</v>
      </c>
      <c r="O128" s="20">
        <f>O70-O70*C119/100</f>
        <v>15</v>
      </c>
      <c r="P128" s="20">
        <f>P70-P70*C119/100</f>
        <v>15</v>
      </c>
      <c r="Q128" s="55">
        <f t="shared" si="31"/>
        <v>202.5</v>
      </c>
    </row>
    <row r="129" spans="1:17">
      <c r="A129" s="20">
        <v>8</v>
      </c>
      <c r="B129" s="21" t="s">
        <v>71</v>
      </c>
      <c r="C129" s="33" t="s">
        <v>87</v>
      </c>
      <c r="D129" s="34"/>
      <c r="E129" s="20">
        <f>E71-E71*C119/100</f>
        <v>3.75</v>
      </c>
      <c r="F129" s="20">
        <f>F71-F71*C119/100</f>
        <v>2.25</v>
      </c>
      <c r="G129" s="20">
        <f>G71-G71*C119/100</f>
        <v>2.25</v>
      </c>
      <c r="H129" s="20">
        <f>H71-H71*C119/100</f>
        <v>2.25</v>
      </c>
      <c r="I129" s="20">
        <f>I71-I71*C119/100</f>
        <v>2.25</v>
      </c>
      <c r="J129" s="20">
        <f>J71-J71*C119/100</f>
        <v>2.25</v>
      </c>
      <c r="K129" s="20">
        <f>K71-K71*C119/100</f>
        <v>2.25</v>
      </c>
      <c r="L129" s="20">
        <f>L71-L71*C119/100</f>
        <v>2.25</v>
      </c>
      <c r="M129" s="20">
        <f>M71-M71*C119/100</f>
        <v>2.25</v>
      </c>
      <c r="N129" s="20">
        <f>N71-N71*C119/100</f>
        <v>2.25</v>
      </c>
      <c r="O129" s="20">
        <f>O71-O71*C119/100</f>
        <v>2.25</v>
      </c>
      <c r="P129" s="20">
        <f>P71-P71*C119/100</f>
        <v>2.25</v>
      </c>
      <c r="Q129" s="55">
        <f t="shared" si="31"/>
        <v>28.5</v>
      </c>
    </row>
    <row r="130" spans="1:17">
      <c r="A130" s="20">
        <v>9</v>
      </c>
      <c r="B130" s="21" t="s">
        <v>74</v>
      </c>
      <c r="C130" s="33" t="s">
        <v>87</v>
      </c>
      <c r="D130" s="34"/>
      <c r="E130" s="20">
        <f>E72-E72*C119/100</f>
        <v>37.5</v>
      </c>
      <c r="F130" s="20">
        <f>F72-F72*C119/100</f>
        <v>18.75</v>
      </c>
      <c r="G130" s="20">
        <f>G72-G72*C119/100</f>
        <v>18.75</v>
      </c>
      <c r="H130" s="20">
        <f>H72-H72*C119/100</f>
        <v>15</v>
      </c>
      <c r="I130" s="20">
        <f>I72-I72*C119/100</f>
        <v>15</v>
      </c>
      <c r="J130" s="20">
        <f>J72-J72*C119/100</f>
        <v>15</v>
      </c>
      <c r="K130" s="20">
        <f>K72-K72*C119/100</f>
        <v>15</v>
      </c>
      <c r="L130" s="20">
        <f>L72-L72*C119/100</f>
        <v>15</v>
      </c>
      <c r="M130" s="20">
        <f>M72-M72*C119/100</f>
        <v>15</v>
      </c>
      <c r="N130" s="20">
        <f>N72-N72*C119/100</f>
        <v>15</v>
      </c>
      <c r="O130" s="20">
        <f>O72-O72*C119/100</f>
        <v>15</v>
      </c>
      <c r="P130" s="20">
        <f>P72-P72*C119/100</f>
        <v>15</v>
      </c>
      <c r="Q130" s="55">
        <f t="shared" si="31"/>
        <v>210</v>
      </c>
    </row>
    <row r="131" spans="1:17" ht="22.5">
      <c r="A131" s="20">
        <v>10</v>
      </c>
      <c r="B131" s="21" t="s">
        <v>75</v>
      </c>
      <c r="C131" s="33" t="s">
        <v>94</v>
      </c>
      <c r="D131" s="34"/>
      <c r="E131" s="20">
        <f>E73-E73*C119/100</f>
        <v>750</v>
      </c>
      <c r="F131" s="20">
        <f>F73-F73*C119/100</f>
        <v>375</v>
      </c>
      <c r="G131" s="20">
        <f>G73-G73*C119/100</f>
        <v>375</v>
      </c>
      <c r="H131" s="20">
        <f>H73-H73*C119/100</f>
        <v>375</v>
      </c>
      <c r="I131" s="20">
        <f>I73-I73*C119/100</f>
        <v>375</v>
      </c>
      <c r="J131" s="20">
        <f>J73-J73*C119/100</f>
        <v>375</v>
      </c>
      <c r="K131" s="20">
        <f>K73-K73*C119/100</f>
        <v>375</v>
      </c>
      <c r="L131" s="20">
        <f>L73-L73*C119/100</f>
        <v>375</v>
      </c>
      <c r="M131" s="20">
        <f>M73-M73*C119/100</f>
        <v>375</v>
      </c>
      <c r="N131" s="20">
        <f>N73-N73*C119/100</f>
        <v>375</v>
      </c>
      <c r="O131" s="20">
        <f>O73-O73*C119/100</f>
        <v>375</v>
      </c>
      <c r="P131" s="20">
        <f>P73-P73*C119/100</f>
        <v>375</v>
      </c>
      <c r="Q131" s="55">
        <f t="shared" si="31"/>
        <v>4875</v>
      </c>
    </row>
    <row r="132" spans="1:17">
      <c r="A132" s="20">
        <v>11</v>
      </c>
      <c r="B132" s="21" t="s">
        <v>76</v>
      </c>
      <c r="C132" s="33" t="s">
        <v>91</v>
      </c>
      <c r="D132" s="34"/>
      <c r="E132" s="20">
        <f>E74-E74*C119/100</f>
        <v>375</v>
      </c>
      <c r="F132" s="20">
        <f>F74-F74*C119/100</f>
        <v>112.5</v>
      </c>
      <c r="G132" s="20">
        <f>G74-G74*C119/100</f>
        <v>112.5</v>
      </c>
      <c r="H132" s="20">
        <f>H74-H74*C119/100</f>
        <v>75</v>
      </c>
      <c r="I132" s="20">
        <f>I74-I74*C119/100</f>
        <v>75</v>
      </c>
      <c r="J132" s="20">
        <f>J74-J74*C119/100</f>
        <v>75</v>
      </c>
      <c r="K132" s="20">
        <f>K74-K74*C119/100</f>
        <v>75</v>
      </c>
      <c r="L132" s="20">
        <f>L74-L74*C119/100</f>
        <v>75</v>
      </c>
      <c r="M132" s="20">
        <f>M74-M74*C119/100</f>
        <v>75</v>
      </c>
      <c r="N132" s="20">
        <f>N74-N74*C119/100</f>
        <v>75</v>
      </c>
      <c r="O132" s="20">
        <f>O74-O74*C119/100</f>
        <v>75</v>
      </c>
      <c r="P132" s="20">
        <f>P74-P74*C119/100</f>
        <v>75</v>
      </c>
      <c r="Q132" s="55">
        <f t="shared" si="31"/>
        <v>1275</v>
      </c>
    </row>
    <row r="133" spans="1:17">
      <c r="A133" s="20">
        <v>12</v>
      </c>
      <c r="B133" s="21" t="s">
        <v>77</v>
      </c>
      <c r="C133" s="33" t="s">
        <v>88</v>
      </c>
      <c r="D133" s="34"/>
      <c r="E133" s="20">
        <f>E75-E75*C119/100</f>
        <v>150</v>
      </c>
      <c r="F133" s="20">
        <f>F75-F75*C119/100</f>
        <v>37.5</v>
      </c>
      <c r="G133" s="20">
        <f>G75-G75*C119/100</f>
        <v>37.5</v>
      </c>
      <c r="H133" s="20">
        <f>H75-H75*C119/100</f>
        <v>37.5</v>
      </c>
      <c r="I133" s="20">
        <f>I75-I75*C119/100</f>
        <v>37.5</v>
      </c>
      <c r="J133" s="20">
        <f>J75-J75*C119/100</f>
        <v>37.5</v>
      </c>
      <c r="K133" s="20">
        <f>K75-K75*C119/100</f>
        <v>37.5</v>
      </c>
      <c r="L133" s="20">
        <f>L75-L75*C119/100</f>
        <v>37.5</v>
      </c>
      <c r="M133" s="20">
        <f>M75-M75*C119/100</f>
        <v>37.5</v>
      </c>
      <c r="N133" s="20">
        <f>N75-N75*C119/100</f>
        <v>37.5</v>
      </c>
      <c r="O133" s="20">
        <f>O75-O75*C119/100</f>
        <v>37.5</v>
      </c>
      <c r="P133" s="20">
        <f>P75-P75*C119/100</f>
        <v>37.5</v>
      </c>
      <c r="Q133" s="55">
        <f t="shared" si="31"/>
        <v>562.5</v>
      </c>
    </row>
    <row r="134" spans="1:17" ht="22.5">
      <c r="A134" s="20">
        <v>13</v>
      </c>
      <c r="B134" s="21" t="s">
        <v>78</v>
      </c>
      <c r="C134" s="33" t="s">
        <v>92</v>
      </c>
      <c r="D134" s="34"/>
      <c r="E134" s="20">
        <f>E76-E76*C119/100</f>
        <v>3750</v>
      </c>
      <c r="F134" s="20">
        <f>F76-F76*C119/100</f>
        <v>3750</v>
      </c>
      <c r="G134" s="20">
        <f>G76-G76*C119/100</f>
        <v>3750</v>
      </c>
      <c r="H134" s="20">
        <f>H76-H76*C119/100</f>
        <v>3750</v>
      </c>
      <c r="I134" s="20">
        <f>I76-I76*C119/100</f>
        <v>3750</v>
      </c>
      <c r="J134" s="20">
        <f>J76-J76*C119/100</f>
        <v>3750</v>
      </c>
      <c r="K134" s="20">
        <f>K76-K76*C119/100</f>
        <v>3750</v>
      </c>
      <c r="L134" s="20">
        <f>L76-L76*C119/100</f>
        <v>3750</v>
      </c>
      <c r="M134" s="20">
        <f>M76-M76*C119/100</f>
        <v>3750</v>
      </c>
      <c r="N134" s="20">
        <f>N76-N76*C119/100</f>
        <v>3750</v>
      </c>
      <c r="O134" s="20">
        <f>O76-O76*C119/100</f>
        <v>3750</v>
      </c>
      <c r="P134" s="20">
        <f>P76-P76*C119/100</f>
        <v>3750</v>
      </c>
      <c r="Q134" s="55">
        <f t="shared" si="31"/>
        <v>45000</v>
      </c>
    </row>
    <row r="135" spans="1:17">
      <c r="A135" s="20">
        <v>14</v>
      </c>
      <c r="B135" s="21" t="s">
        <v>79</v>
      </c>
      <c r="C135" s="33" t="s">
        <v>93</v>
      </c>
      <c r="D135" s="34"/>
      <c r="E135" s="20">
        <f>E77-E77*C119/100</f>
        <v>3000</v>
      </c>
      <c r="F135" s="20">
        <f>F77-F77*C119/100</f>
        <v>2250</v>
      </c>
      <c r="G135" s="20">
        <f>G77-G77*C119/100</f>
        <v>2250</v>
      </c>
      <c r="H135" s="20">
        <f>H77-H77*C119/100</f>
        <v>3000</v>
      </c>
      <c r="I135" s="20">
        <f>I77-I77*C119/100</f>
        <v>2250</v>
      </c>
      <c r="J135" s="20">
        <f>J77-J77*C119/100</f>
        <v>2250</v>
      </c>
      <c r="K135" s="20">
        <f>K77-K77*C119/100</f>
        <v>3000</v>
      </c>
      <c r="L135" s="20">
        <f>L77-L77*C119/100</f>
        <v>2250</v>
      </c>
      <c r="M135" s="20">
        <f>M77-M77*C119/100</f>
        <v>2250</v>
      </c>
      <c r="N135" s="20">
        <f>N77-N77*C119/100</f>
        <v>3000</v>
      </c>
      <c r="O135" s="20">
        <f>O77-O77*C119/100</f>
        <v>2250</v>
      </c>
      <c r="P135" s="20">
        <f>P77-P77*C119/100</f>
        <v>2250</v>
      </c>
      <c r="Q135" s="55">
        <f t="shared" si="31"/>
        <v>30000</v>
      </c>
    </row>
    <row r="136" spans="1:17">
      <c r="A136" s="20">
        <v>15</v>
      </c>
      <c r="B136" s="21" t="s">
        <v>83</v>
      </c>
      <c r="C136" s="33" t="s">
        <v>87</v>
      </c>
      <c r="D136" s="34"/>
      <c r="E136" s="20">
        <f>E78-E78*C119/100</f>
        <v>375</v>
      </c>
      <c r="F136" s="20">
        <f>F78-F78*C119/100</f>
        <v>75</v>
      </c>
      <c r="G136" s="20">
        <f>G78-G78*C119/100</f>
        <v>75</v>
      </c>
      <c r="H136" s="20">
        <f>H78-H78*C119/100</f>
        <v>75</v>
      </c>
      <c r="I136" s="20">
        <f>I78-I78*C119/100</f>
        <v>75</v>
      </c>
      <c r="J136" s="20">
        <f>J78-J78*C119/100</f>
        <v>75</v>
      </c>
      <c r="K136" s="20">
        <f>K78-K78*C119/100</f>
        <v>75</v>
      </c>
      <c r="L136" s="20">
        <f>L78-L78*C119/100</f>
        <v>75</v>
      </c>
      <c r="M136" s="20">
        <f>M78-M78*C119/100</f>
        <v>75</v>
      </c>
      <c r="N136" s="20">
        <f>N78-N78*C119/100</f>
        <v>75</v>
      </c>
      <c r="O136" s="20">
        <f>O78-O78*C119/100</f>
        <v>75</v>
      </c>
      <c r="P136" s="20">
        <f>P78-P78*C119/100</f>
        <v>75</v>
      </c>
      <c r="Q136" s="55">
        <f t="shared" si="31"/>
        <v>1200</v>
      </c>
    </row>
    <row r="137" spans="1:17">
      <c r="A137" s="20">
        <v>16</v>
      </c>
      <c r="B137" s="21" t="s">
        <v>82</v>
      </c>
      <c r="C137" s="33" t="s">
        <v>87</v>
      </c>
      <c r="D137" s="34"/>
      <c r="E137" s="20">
        <f>E79-E79*C119/100</f>
        <v>375</v>
      </c>
      <c r="F137" s="20">
        <f>F79-F79*C119/100</f>
        <v>75</v>
      </c>
      <c r="G137" s="20">
        <f>G79-G79*C119/100</f>
        <v>75</v>
      </c>
      <c r="H137" s="20">
        <f>H79-H79*C119/100</f>
        <v>75</v>
      </c>
      <c r="I137" s="20">
        <f>I79-I79*C119/100</f>
        <v>75</v>
      </c>
      <c r="J137" s="20">
        <f>J79-J79*C119/100</f>
        <v>75</v>
      </c>
      <c r="K137" s="20">
        <f>K79-K79*C119/100</f>
        <v>75</v>
      </c>
      <c r="L137" s="20">
        <f>L79-L79*C119/100</f>
        <v>75</v>
      </c>
      <c r="M137" s="20">
        <f>M79-M79*C119/100</f>
        <v>75</v>
      </c>
      <c r="N137" s="20">
        <f>N79-N79*C119/100</f>
        <v>75</v>
      </c>
      <c r="O137" s="20">
        <f>O79-O79*C119/100</f>
        <v>75</v>
      </c>
      <c r="P137" s="20">
        <f>P79-P79*C119/100</f>
        <v>75</v>
      </c>
      <c r="Q137" s="55">
        <f t="shared" si="31"/>
        <v>1200</v>
      </c>
    </row>
    <row r="138" spans="1:17">
      <c r="A138" s="20">
        <v>17</v>
      </c>
      <c r="B138" s="21" t="s">
        <v>80</v>
      </c>
      <c r="C138" s="33" t="s">
        <v>87</v>
      </c>
      <c r="D138" s="34"/>
      <c r="E138" s="20">
        <f>E80-E80*C119/100</f>
        <v>375</v>
      </c>
      <c r="F138" s="20">
        <f>F80-F80*C119/100</f>
        <v>75</v>
      </c>
      <c r="G138" s="20">
        <f>G80-G80*C119/100</f>
        <v>75</v>
      </c>
      <c r="H138" s="20">
        <f>H80-H80*F119/100</f>
        <v>100</v>
      </c>
      <c r="I138" s="20">
        <f>I80-I80*C119/100</f>
        <v>75</v>
      </c>
      <c r="J138" s="20">
        <f>J80-J80*C119/100</f>
        <v>75</v>
      </c>
      <c r="K138" s="20">
        <f>K80-K80*C119/100</f>
        <v>75</v>
      </c>
      <c r="L138" s="20">
        <f>L80-L80*C119/100</f>
        <v>75</v>
      </c>
      <c r="M138" s="20">
        <f>M80-M80*C119/100</f>
        <v>75</v>
      </c>
      <c r="N138" s="20">
        <f>N80-N80*C119/100</f>
        <v>75</v>
      </c>
      <c r="O138" s="20">
        <f>O80-O80*C119/100</f>
        <v>75</v>
      </c>
      <c r="P138" s="20">
        <f>P80-P80*C119/100</f>
        <v>75</v>
      </c>
      <c r="Q138" s="55">
        <f t="shared" si="31"/>
        <v>1225</v>
      </c>
    </row>
    <row r="139" spans="1:17">
      <c r="A139" s="20">
        <v>18</v>
      </c>
      <c r="B139" s="21" t="s">
        <v>81</v>
      </c>
      <c r="C139" s="33" t="s">
        <v>87</v>
      </c>
      <c r="D139" s="34"/>
      <c r="E139" s="20">
        <f>E81-E81*C119/100</f>
        <v>150</v>
      </c>
      <c r="F139" s="20">
        <f>F81-F81*C119/100</f>
        <v>75</v>
      </c>
      <c r="G139" s="20">
        <f>G81-G81*C119/100</f>
        <v>75</v>
      </c>
      <c r="H139" s="20">
        <f>H81-H81*C119/100</f>
        <v>37.5</v>
      </c>
      <c r="I139" s="20">
        <f>I81-I81*C119/100</f>
        <v>37.5</v>
      </c>
      <c r="J139" s="20">
        <f>J81-J81*C119/100</f>
        <v>37.5</v>
      </c>
      <c r="K139" s="20">
        <f>K81-K81*C119/100</f>
        <v>37.5</v>
      </c>
      <c r="L139" s="20">
        <f>L81-L81*C119/100</f>
        <v>37.5</v>
      </c>
      <c r="M139" s="20">
        <f>M81-M81*C119/100</f>
        <v>37.5</v>
      </c>
      <c r="N139" s="20">
        <f>N81-N81*C119/100</f>
        <v>37.5</v>
      </c>
      <c r="O139" s="20">
        <f>O81-O81*C119/100</f>
        <v>37.5</v>
      </c>
      <c r="P139" s="20">
        <f>P81-P81*C119/100</f>
        <v>37.5</v>
      </c>
      <c r="Q139" s="55">
        <f t="shared" si="31"/>
        <v>637.5</v>
      </c>
    </row>
    <row r="140" spans="1:17" ht="22.5">
      <c r="A140" s="20">
        <v>19</v>
      </c>
      <c r="B140" s="21" t="s">
        <v>84</v>
      </c>
      <c r="C140" s="33" t="s">
        <v>89</v>
      </c>
      <c r="D140" s="34"/>
      <c r="E140" s="20">
        <f>E82-E82*C119/100</f>
        <v>150</v>
      </c>
      <c r="F140" s="20">
        <f>F82-F82*C119/100</f>
        <v>75</v>
      </c>
      <c r="G140" s="20">
        <f>G82-G82*C119/100</f>
        <v>75</v>
      </c>
      <c r="H140" s="20">
        <f>H82-H82*C119/100</f>
        <v>37.5</v>
      </c>
      <c r="I140" s="20">
        <f>I82-I82*C119/100</f>
        <v>37.5</v>
      </c>
      <c r="J140" s="20">
        <f>J82-J82*C119/100</f>
        <v>37.5</v>
      </c>
      <c r="K140" s="20">
        <f>K82-K82*C119/100</f>
        <v>37.5</v>
      </c>
      <c r="L140" s="20">
        <f>L82-L82*C119/100</f>
        <v>37.5</v>
      </c>
      <c r="M140" s="20">
        <f>M82-M82*C119/100</f>
        <v>37.5</v>
      </c>
      <c r="N140" s="20">
        <f>N82-N82*C119/100</f>
        <v>37.5</v>
      </c>
      <c r="O140" s="20">
        <f>O82-O82*C119/100</f>
        <v>37.5</v>
      </c>
      <c r="P140" s="20">
        <f>P82-P82*C119/100</f>
        <v>37.5</v>
      </c>
      <c r="Q140" s="55">
        <f t="shared" si="31"/>
        <v>637.5</v>
      </c>
    </row>
    <row r="141" spans="1:17">
      <c r="A141" s="20">
        <v>20</v>
      </c>
      <c r="B141" s="21" t="s">
        <v>85</v>
      </c>
      <c r="C141" s="33" t="s">
        <v>87</v>
      </c>
      <c r="D141" s="34"/>
      <c r="E141" s="20">
        <f>E83-E83*C119/100</f>
        <v>750</v>
      </c>
      <c r="F141" s="20">
        <f>F83-F83*C119/100</f>
        <v>60</v>
      </c>
      <c r="G141" s="20">
        <f>G83-G83*C119/100</f>
        <v>60</v>
      </c>
      <c r="H141" s="20">
        <f>H83-H83*C119/100</f>
        <v>60</v>
      </c>
      <c r="I141" s="20">
        <f>I83-I83*C119/100</f>
        <v>60</v>
      </c>
      <c r="J141" s="20">
        <f>J83-J83*C119/100</f>
        <v>60</v>
      </c>
      <c r="K141" s="20">
        <f>K83-K83*C119/100</f>
        <v>60</v>
      </c>
      <c r="L141" s="20">
        <f>L83-L83*C119/100</f>
        <v>60</v>
      </c>
      <c r="M141" s="20">
        <f>M83-M83*C119/100</f>
        <v>60</v>
      </c>
      <c r="N141" s="20">
        <f>N83-N83*C119/100</f>
        <v>60</v>
      </c>
      <c r="O141" s="20">
        <f>O83-O83*C119/100</f>
        <v>60</v>
      </c>
      <c r="P141" s="20">
        <f>P83-P83*C119/100</f>
        <v>60</v>
      </c>
      <c r="Q141" s="55">
        <f t="shared" si="31"/>
        <v>1410</v>
      </c>
    </row>
    <row r="142" spans="1:17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17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7">
      <c r="A144" s="15"/>
      <c r="B144" s="15"/>
      <c r="C144" s="15"/>
      <c r="D144" s="15"/>
      <c r="E144" s="39">
        <v>41821</v>
      </c>
      <c r="F144" s="39">
        <v>41852</v>
      </c>
      <c r="G144" s="39">
        <v>41883</v>
      </c>
      <c r="H144" s="39">
        <v>41913</v>
      </c>
      <c r="I144" s="39">
        <v>41944</v>
      </c>
      <c r="J144" s="39">
        <v>41974</v>
      </c>
      <c r="K144" s="39">
        <v>42005</v>
      </c>
      <c r="L144" s="39">
        <v>42036</v>
      </c>
      <c r="M144" s="39">
        <v>42064</v>
      </c>
      <c r="N144" s="39">
        <v>42095</v>
      </c>
      <c r="O144" s="39">
        <v>42125</v>
      </c>
      <c r="P144" s="39">
        <v>42156</v>
      </c>
      <c r="Q144" s="15"/>
    </row>
    <row r="145" spans="1:17">
      <c r="A145" s="15"/>
      <c r="B145" s="31" t="s">
        <v>103</v>
      </c>
      <c r="C145" s="36" t="s">
        <v>105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1" t="s">
        <v>106</v>
      </c>
    </row>
    <row r="146" spans="1:17">
      <c r="A146" s="20">
        <v>1</v>
      </c>
      <c r="B146" s="21" t="s">
        <v>66</v>
      </c>
      <c r="C146" s="37">
        <f>C88</f>
        <v>47.61</v>
      </c>
      <c r="D146" s="15"/>
      <c r="E146" s="40">
        <f>E122*C146</f>
        <v>1785.375</v>
      </c>
      <c r="F146" s="40">
        <f>F122*C146</f>
        <v>714.15</v>
      </c>
      <c r="G146" s="40">
        <f>G122*C146</f>
        <v>714.15</v>
      </c>
      <c r="H146" s="40">
        <f>H122*C146</f>
        <v>714.15</v>
      </c>
      <c r="I146" s="40">
        <f>I122*C146</f>
        <v>714.15</v>
      </c>
      <c r="J146" s="40">
        <f>J122*C146</f>
        <v>714.15</v>
      </c>
      <c r="K146" s="40">
        <f>K122*C146</f>
        <v>714.15</v>
      </c>
      <c r="L146" s="40">
        <f>L122*C146</f>
        <v>714.15</v>
      </c>
      <c r="M146" s="40">
        <f>M122*C146</f>
        <v>714.15</v>
      </c>
      <c r="N146" s="40">
        <f>N122*C146</f>
        <v>714.15</v>
      </c>
      <c r="O146" s="40">
        <f>O122*C146</f>
        <v>714.15</v>
      </c>
      <c r="P146" s="56">
        <f>P122*C146</f>
        <v>714.15</v>
      </c>
      <c r="Q146" s="57">
        <f>SUM(E146:P146)</f>
        <v>9641.0249999999978</v>
      </c>
    </row>
    <row r="147" spans="1:17">
      <c r="A147" s="20">
        <v>2</v>
      </c>
      <c r="B147" s="21" t="s">
        <v>67</v>
      </c>
      <c r="C147" s="37">
        <f t="shared" ref="C147:C165" si="32">C89</f>
        <v>54.509999999999991</v>
      </c>
      <c r="D147" s="15"/>
      <c r="E147" s="40">
        <f>E123*C147</f>
        <v>4088.2499999999991</v>
      </c>
      <c r="F147" s="40">
        <f t="shared" ref="F147:F165" si="33">F123*C147</f>
        <v>2044.1249999999995</v>
      </c>
      <c r="G147" s="40">
        <f t="shared" ref="G147:G165" si="34">G123*C147</f>
        <v>1226.4749999999999</v>
      </c>
      <c r="H147" s="40">
        <f t="shared" ref="H147:H165" si="35">H123*C147</f>
        <v>1226.4749999999999</v>
      </c>
      <c r="I147" s="40">
        <f t="shared" ref="I147:I165" si="36">I123*C147</f>
        <v>1226.4749999999999</v>
      </c>
      <c r="J147" s="40">
        <f t="shared" ref="J147:J165" si="37">J123*C147</f>
        <v>1226.4749999999999</v>
      </c>
      <c r="K147" s="40">
        <f t="shared" ref="K147:K165" si="38">K123*C147</f>
        <v>1226.4749999999999</v>
      </c>
      <c r="L147" s="40">
        <f t="shared" ref="L147:L165" si="39">L123*C147</f>
        <v>1226.4749999999999</v>
      </c>
      <c r="M147" s="40">
        <f t="shared" ref="M147:M165" si="40">M123*C147</f>
        <v>1226.4749999999999</v>
      </c>
      <c r="N147" s="40">
        <f t="shared" ref="N147:N165" si="41">N123*C147</f>
        <v>1226.4749999999999</v>
      </c>
      <c r="O147" s="40">
        <f t="shared" ref="O147:O165" si="42">O123*C147</f>
        <v>1226.4749999999999</v>
      </c>
      <c r="P147" s="56">
        <f t="shared" ref="P147:P165" si="43">P123*C147</f>
        <v>1226.4749999999999</v>
      </c>
      <c r="Q147" s="57">
        <f t="shared" ref="Q147:Q165" si="44">SUM(E147:P147)</f>
        <v>18397.125</v>
      </c>
    </row>
    <row r="148" spans="1:17">
      <c r="A148" s="20">
        <v>3</v>
      </c>
      <c r="B148" s="21" t="s">
        <v>69</v>
      </c>
      <c r="C148" s="37">
        <f t="shared" si="32"/>
        <v>26.91</v>
      </c>
      <c r="D148" s="15"/>
      <c r="E148" s="40">
        <f t="shared" ref="E148:E165" si="45">E124*C148</f>
        <v>403.65</v>
      </c>
      <c r="F148" s="40">
        <f t="shared" si="33"/>
        <v>302.73750000000001</v>
      </c>
      <c r="G148" s="40">
        <f t="shared" si="34"/>
        <v>302.73750000000001</v>
      </c>
      <c r="H148" s="40">
        <f t="shared" si="35"/>
        <v>302.73750000000001</v>
      </c>
      <c r="I148" s="40">
        <f t="shared" si="36"/>
        <v>302.73750000000001</v>
      </c>
      <c r="J148" s="40">
        <f t="shared" si="37"/>
        <v>302.73750000000001</v>
      </c>
      <c r="K148" s="40">
        <f t="shared" si="38"/>
        <v>302.73750000000001</v>
      </c>
      <c r="L148" s="40">
        <f t="shared" si="39"/>
        <v>302.73750000000001</v>
      </c>
      <c r="M148" s="40">
        <f t="shared" si="40"/>
        <v>302.73750000000001</v>
      </c>
      <c r="N148" s="40">
        <f t="shared" si="41"/>
        <v>302.73750000000001</v>
      </c>
      <c r="O148" s="40">
        <f t="shared" si="42"/>
        <v>302.73750000000001</v>
      </c>
      <c r="P148" s="56">
        <f t="shared" si="43"/>
        <v>302.73750000000001</v>
      </c>
      <c r="Q148" s="57">
        <f t="shared" si="44"/>
        <v>3733.7625000000007</v>
      </c>
    </row>
    <row r="149" spans="1:17">
      <c r="A149" s="20">
        <v>4</v>
      </c>
      <c r="B149" s="21" t="s">
        <v>68</v>
      </c>
      <c r="C149" s="37">
        <f t="shared" si="32"/>
        <v>47.61</v>
      </c>
      <c r="D149" s="15"/>
      <c r="E149" s="40">
        <f t="shared" si="45"/>
        <v>714.15</v>
      </c>
      <c r="F149" s="40">
        <f t="shared" si="33"/>
        <v>357.07499999999999</v>
      </c>
      <c r="G149" s="40">
        <f t="shared" si="34"/>
        <v>357.07499999999999</v>
      </c>
      <c r="H149" s="40">
        <f t="shared" si="35"/>
        <v>357.07499999999999</v>
      </c>
      <c r="I149" s="40">
        <f t="shared" si="36"/>
        <v>357.07499999999999</v>
      </c>
      <c r="J149" s="40">
        <f t="shared" si="37"/>
        <v>357.07499999999999</v>
      </c>
      <c r="K149" s="40">
        <f t="shared" si="38"/>
        <v>357.07499999999999</v>
      </c>
      <c r="L149" s="40">
        <f t="shared" si="39"/>
        <v>357.07499999999999</v>
      </c>
      <c r="M149" s="40">
        <f t="shared" si="40"/>
        <v>357.07499999999999</v>
      </c>
      <c r="N149" s="40">
        <f t="shared" si="41"/>
        <v>357.07499999999999</v>
      </c>
      <c r="O149" s="40">
        <f t="shared" si="42"/>
        <v>357.07499999999999</v>
      </c>
      <c r="P149" s="56">
        <f t="shared" si="43"/>
        <v>357.07499999999999</v>
      </c>
      <c r="Q149" s="57">
        <f t="shared" si="44"/>
        <v>4641.9749999999985</v>
      </c>
    </row>
    <row r="150" spans="1:17">
      <c r="A150" s="20">
        <v>5</v>
      </c>
      <c r="B150" s="21" t="s">
        <v>70</v>
      </c>
      <c r="C150" s="37">
        <f t="shared" si="32"/>
        <v>13.11</v>
      </c>
      <c r="D150" s="15"/>
      <c r="E150" s="40">
        <f t="shared" si="45"/>
        <v>491.625</v>
      </c>
      <c r="F150" s="40">
        <f t="shared" si="33"/>
        <v>294.97499999999997</v>
      </c>
      <c r="G150" s="40">
        <f t="shared" si="34"/>
        <v>294.97499999999997</v>
      </c>
      <c r="H150" s="40">
        <f t="shared" si="35"/>
        <v>294.97499999999997</v>
      </c>
      <c r="I150" s="40">
        <f t="shared" si="36"/>
        <v>294.97499999999997</v>
      </c>
      <c r="J150" s="40">
        <f t="shared" si="37"/>
        <v>294.97499999999997</v>
      </c>
      <c r="K150" s="40">
        <f t="shared" si="38"/>
        <v>294.97499999999997</v>
      </c>
      <c r="L150" s="40">
        <f t="shared" si="39"/>
        <v>294.97499999999997</v>
      </c>
      <c r="M150" s="40">
        <f t="shared" si="40"/>
        <v>294.97499999999997</v>
      </c>
      <c r="N150" s="40">
        <f t="shared" si="41"/>
        <v>294.97499999999997</v>
      </c>
      <c r="O150" s="40">
        <f t="shared" si="42"/>
        <v>294.97499999999997</v>
      </c>
      <c r="P150" s="56">
        <f t="shared" si="43"/>
        <v>294.97499999999997</v>
      </c>
      <c r="Q150" s="57">
        <f t="shared" si="44"/>
        <v>3736.349999999999</v>
      </c>
    </row>
    <row r="151" spans="1:17">
      <c r="A151" s="20">
        <v>6</v>
      </c>
      <c r="B151" s="21" t="s">
        <v>73</v>
      </c>
      <c r="C151" s="37">
        <f t="shared" si="32"/>
        <v>1.38</v>
      </c>
      <c r="D151" s="15"/>
      <c r="E151" s="40">
        <f t="shared" si="45"/>
        <v>517.5</v>
      </c>
      <c r="F151" s="40">
        <f t="shared" si="33"/>
        <v>103.49999999999999</v>
      </c>
      <c r="G151" s="40">
        <f t="shared" si="34"/>
        <v>103.49999999999999</v>
      </c>
      <c r="H151" s="40">
        <f t="shared" si="35"/>
        <v>103.49999999999999</v>
      </c>
      <c r="I151" s="40">
        <f t="shared" si="36"/>
        <v>103.49999999999999</v>
      </c>
      <c r="J151" s="40">
        <f t="shared" si="37"/>
        <v>103.49999999999999</v>
      </c>
      <c r="K151" s="40">
        <f t="shared" si="38"/>
        <v>103.49999999999999</v>
      </c>
      <c r="L151" s="40">
        <f t="shared" si="39"/>
        <v>103.49999999999999</v>
      </c>
      <c r="M151" s="40">
        <f t="shared" si="40"/>
        <v>103.49999999999999</v>
      </c>
      <c r="N151" s="40">
        <f t="shared" si="41"/>
        <v>103.49999999999999</v>
      </c>
      <c r="O151" s="40">
        <f t="shared" si="42"/>
        <v>103.49999999999999</v>
      </c>
      <c r="P151" s="56">
        <f t="shared" si="43"/>
        <v>103.49999999999999</v>
      </c>
      <c r="Q151" s="57">
        <f t="shared" si="44"/>
        <v>1656</v>
      </c>
    </row>
    <row r="152" spans="1:17">
      <c r="A152" s="20">
        <v>7</v>
      </c>
      <c r="B152" s="21" t="s">
        <v>72</v>
      </c>
      <c r="C152" s="37">
        <f t="shared" si="32"/>
        <v>13.11</v>
      </c>
      <c r="D152" s="15"/>
      <c r="E152" s="40">
        <f t="shared" si="45"/>
        <v>491.625</v>
      </c>
      <c r="F152" s="40">
        <f t="shared" si="33"/>
        <v>196.64999999999998</v>
      </c>
      <c r="G152" s="40">
        <f t="shared" si="34"/>
        <v>196.64999999999998</v>
      </c>
      <c r="H152" s="40">
        <f t="shared" si="35"/>
        <v>196.64999999999998</v>
      </c>
      <c r="I152" s="40">
        <f t="shared" si="36"/>
        <v>196.64999999999998</v>
      </c>
      <c r="J152" s="40">
        <f t="shared" si="37"/>
        <v>196.64999999999998</v>
      </c>
      <c r="K152" s="40">
        <f t="shared" si="38"/>
        <v>196.64999999999998</v>
      </c>
      <c r="L152" s="40">
        <f t="shared" si="39"/>
        <v>196.64999999999998</v>
      </c>
      <c r="M152" s="40">
        <f t="shared" si="40"/>
        <v>196.64999999999998</v>
      </c>
      <c r="N152" s="40">
        <f t="shared" si="41"/>
        <v>196.64999999999998</v>
      </c>
      <c r="O152" s="40">
        <f t="shared" si="42"/>
        <v>196.64999999999998</v>
      </c>
      <c r="P152" s="56">
        <f t="shared" si="43"/>
        <v>196.64999999999998</v>
      </c>
      <c r="Q152" s="57">
        <f t="shared" si="44"/>
        <v>2654.7750000000005</v>
      </c>
    </row>
    <row r="153" spans="1:17">
      <c r="A153" s="20">
        <v>8</v>
      </c>
      <c r="B153" s="21" t="s">
        <v>71</v>
      </c>
      <c r="C153" s="37">
        <f t="shared" si="32"/>
        <v>206.99999999999997</v>
      </c>
      <c r="D153" s="15"/>
      <c r="E153" s="40">
        <f t="shared" si="45"/>
        <v>776.24999999999989</v>
      </c>
      <c r="F153" s="40">
        <f t="shared" si="33"/>
        <v>465.74999999999994</v>
      </c>
      <c r="G153" s="40">
        <f t="shared" si="34"/>
        <v>465.74999999999994</v>
      </c>
      <c r="H153" s="40">
        <f t="shared" si="35"/>
        <v>465.74999999999994</v>
      </c>
      <c r="I153" s="40">
        <f t="shared" si="36"/>
        <v>465.74999999999994</v>
      </c>
      <c r="J153" s="40">
        <f t="shared" si="37"/>
        <v>465.74999999999994</v>
      </c>
      <c r="K153" s="40">
        <f t="shared" si="38"/>
        <v>465.74999999999994</v>
      </c>
      <c r="L153" s="40">
        <f t="shared" si="39"/>
        <v>465.74999999999994</v>
      </c>
      <c r="M153" s="40">
        <f t="shared" si="40"/>
        <v>465.74999999999994</v>
      </c>
      <c r="N153" s="40">
        <f t="shared" si="41"/>
        <v>465.74999999999994</v>
      </c>
      <c r="O153" s="40">
        <f t="shared" si="42"/>
        <v>465.74999999999994</v>
      </c>
      <c r="P153" s="56">
        <f t="shared" si="43"/>
        <v>465.74999999999994</v>
      </c>
      <c r="Q153" s="57">
        <f t="shared" si="44"/>
        <v>5899.4999999999991</v>
      </c>
    </row>
    <row r="154" spans="1:17">
      <c r="A154" s="20">
        <v>9</v>
      </c>
      <c r="B154" s="21" t="s">
        <v>74</v>
      </c>
      <c r="C154" s="37">
        <f t="shared" si="32"/>
        <v>13.11</v>
      </c>
      <c r="D154" s="15"/>
      <c r="E154" s="40">
        <f t="shared" si="45"/>
        <v>491.625</v>
      </c>
      <c r="F154" s="40">
        <f t="shared" si="33"/>
        <v>245.8125</v>
      </c>
      <c r="G154" s="40">
        <f t="shared" si="34"/>
        <v>245.8125</v>
      </c>
      <c r="H154" s="40">
        <f t="shared" si="35"/>
        <v>196.64999999999998</v>
      </c>
      <c r="I154" s="40">
        <f t="shared" si="36"/>
        <v>196.64999999999998</v>
      </c>
      <c r="J154" s="40">
        <f t="shared" si="37"/>
        <v>196.64999999999998</v>
      </c>
      <c r="K154" s="40">
        <f t="shared" si="38"/>
        <v>196.64999999999998</v>
      </c>
      <c r="L154" s="40">
        <f t="shared" si="39"/>
        <v>196.64999999999998</v>
      </c>
      <c r="M154" s="40">
        <f t="shared" si="40"/>
        <v>196.64999999999998</v>
      </c>
      <c r="N154" s="40">
        <f t="shared" si="41"/>
        <v>196.64999999999998</v>
      </c>
      <c r="O154" s="40">
        <f t="shared" si="42"/>
        <v>196.64999999999998</v>
      </c>
      <c r="P154" s="56">
        <f t="shared" si="43"/>
        <v>196.64999999999998</v>
      </c>
      <c r="Q154" s="57">
        <f t="shared" si="44"/>
        <v>2753.1000000000008</v>
      </c>
    </row>
    <row r="155" spans="1:17">
      <c r="A155" s="20">
        <v>10</v>
      </c>
      <c r="B155" s="21" t="s">
        <v>75</v>
      </c>
      <c r="C155" s="37">
        <f t="shared" si="32"/>
        <v>11.04</v>
      </c>
      <c r="D155" s="15"/>
      <c r="E155" s="40">
        <f t="shared" si="45"/>
        <v>8280</v>
      </c>
      <c r="F155" s="40">
        <f t="shared" si="33"/>
        <v>4140</v>
      </c>
      <c r="G155" s="40">
        <f t="shared" si="34"/>
        <v>4140</v>
      </c>
      <c r="H155" s="40">
        <f t="shared" si="35"/>
        <v>4140</v>
      </c>
      <c r="I155" s="40">
        <f t="shared" si="36"/>
        <v>4140</v>
      </c>
      <c r="J155" s="40">
        <f t="shared" si="37"/>
        <v>4140</v>
      </c>
      <c r="K155" s="40">
        <f t="shared" si="38"/>
        <v>4140</v>
      </c>
      <c r="L155" s="40">
        <f t="shared" si="39"/>
        <v>4140</v>
      </c>
      <c r="M155" s="40">
        <f t="shared" si="40"/>
        <v>4140</v>
      </c>
      <c r="N155" s="40">
        <f t="shared" si="41"/>
        <v>4140</v>
      </c>
      <c r="O155" s="40">
        <f t="shared" si="42"/>
        <v>4140</v>
      </c>
      <c r="P155" s="56">
        <f t="shared" si="43"/>
        <v>4140</v>
      </c>
      <c r="Q155" s="57">
        <f t="shared" si="44"/>
        <v>53820</v>
      </c>
    </row>
    <row r="156" spans="1:17">
      <c r="A156" s="20">
        <v>11</v>
      </c>
      <c r="B156" s="21" t="s">
        <v>76</v>
      </c>
      <c r="C156" s="37">
        <f t="shared" si="32"/>
        <v>14.489999999999998</v>
      </c>
      <c r="D156" s="15"/>
      <c r="E156" s="40">
        <f t="shared" si="45"/>
        <v>5433.7499999999991</v>
      </c>
      <c r="F156" s="40">
        <f t="shared" si="33"/>
        <v>1630.1249999999998</v>
      </c>
      <c r="G156" s="40">
        <f t="shared" si="34"/>
        <v>1630.1249999999998</v>
      </c>
      <c r="H156" s="40">
        <f t="shared" si="35"/>
        <v>1086.7499999999998</v>
      </c>
      <c r="I156" s="40">
        <f t="shared" si="36"/>
        <v>1086.7499999999998</v>
      </c>
      <c r="J156" s="40">
        <f t="shared" si="37"/>
        <v>1086.7499999999998</v>
      </c>
      <c r="K156" s="40">
        <f t="shared" si="38"/>
        <v>1086.7499999999998</v>
      </c>
      <c r="L156" s="40">
        <f t="shared" si="39"/>
        <v>1086.7499999999998</v>
      </c>
      <c r="M156" s="40">
        <f t="shared" si="40"/>
        <v>1086.7499999999998</v>
      </c>
      <c r="N156" s="40">
        <f t="shared" si="41"/>
        <v>1086.7499999999998</v>
      </c>
      <c r="O156" s="40">
        <f t="shared" si="42"/>
        <v>1086.7499999999998</v>
      </c>
      <c r="P156" s="56">
        <f t="shared" si="43"/>
        <v>1086.7499999999998</v>
      </c>
      <c r="Q156" s="57">
        <f t="shared" si="44"/>
        <v>18474.749999999996</v>
      </c>
    </row>
    <row r="157" spans="1:17">
      <c r="A157" s="20">
        <v>12</v>
      </c>
      <c r="B157" s="21" t="s">
        <v>77</v>
      </c>
      <c r="C157" s="37">
        <f t="shared" si="32"/>
        <v>7.589999999999999</v>
      </c>
      <c r="D157" s="15"/>
      <c r="E157" s="40">
        <f t="shared" si="45"/>
        <v>1138.4999999999998</v>
      </c>
      <c r="F157" s="40">
        <f t="shared" si="33"/>
        <v>284.62499999999994</v>
      </c>
      <c r="G157" s="40">
        <f t="shared" si="34"/>
        <v>284.62499999999994</v>
      </c>
      <c r="H157" s="40">
        <f t="shared" si="35"/>
        <v>284.62499999999994</v>
      </c>
      <c r="I157" s="40">
        <f t="shared" si="36"/>
        <v>284.62499999999994</v>
      </c>
      <c r="J157" s="40">
        <f t="shared" si="37"/>
        <v>284.62499999999994</v>
      </c>
      <c r="K157" s="40">
        <f t="shared" si="38"/>
        <v>284.62499999999994</v>
      </c>
      <c r="L157" s="40">
        <f t="shared" si="39"/>
        <v>284.62499999999994</v>
      </c>
      <c r="M157" s="40">
        <f t="shared" si="40"/>
        <v>284.62499999999994</v>
      </c>
      <c r="N157" s="40">
        <f t="shared" si="41"/>
        <v>284.62499999999994</v>
      </c>
      <c r="O157" s="40">
        <f t="shared" si="42"/>
        <v>284.62499999999994</v>
      </c>
      <c r="P157" s="56">
        <f t="shared" si="43"/>
        <v>284.62499999999994</v>
      </c>
      <c r="Q157" s="57">
        <f t="shared" si="44"/>
        <v>4269.3749999999991</v>
      </c>
    </row>
    <row r="158" spans="1:17">
      <c r="A158" s="20">
        <v>13</v>
      </c>
      <c r="B158" s="21" t="s">
        <v>78</v>
      </c>
      <c r="C158" s="37">
        <f t="shared" si="32"/>
        <v>4.8299999999999992</v>
      </c>
      <c r="D158" s="15"/>
      <c r="E158" s="40">
        <f t="shared" si="45"/>
        <v>18112.499999999996</v>
      </c>
      <c r="F158" s="40">
        <f t="shared" si="33"/>
        <v>18112.499999999996</v>
      </c>
      <c r="G158" s="40">
        <f t="shared" si="34"/>
        <v>18112.499999999996</v>
      </c>
      <c r="H158" s="40">
        <f t="shared" si="35"/>
        <v>18112.499999999996</v>
      </c>
      <c r="I158" s="40">
        <f t="shared" si="36"/>
        <v>18112.499999999996</v>
      </c>
      <c r="J158" s="40">
        <f t="shared" si="37"/>
        <v>18112.499999999996</v>
      </c>
      <c r="K158" s="40">
        <f t="shared" si="38"/>
        <v>18112.499999999996</v>
      </c>
      <c r="L158" s="40">
        <f t="shared" si="39"/>
        <v>18112.499999999996</v>
      </c>
      <c r="M158" s="40">
        <f t="shared" si="40"/>
        <v>18112.499999999996</v>
      </c>
      <c r="N158" s="40">
        <f t="shared" si="41"/>
        <v>18112.499999999996</v>
      </c>
      <c r="O158" s="40">
        <f t="shared" si="42"/>
        <v>18112.499999999996</v>
      </c>
      <c r="P158" s="56">
        <f t="shared" si="43"/>
        <v>18112.499999999996</v>
      </c>
      <c r="Q158" s="57">
        <f t="shared" si="44"/>
        <v>217349.99999999997</v>
      </c>
    </row>
    <row r="159" spans="1:17">
      <c r="A159" s="20">
        <v>14</v>
      </c>
      <c r="B159" s="21" t="s">
        <v>79</v>
      </c>
      <c r="C159" s="37">
        <f t="shared" si="32"/>
        <v>2.76</v>
      </c>
      <c r="D159" s="15"/>
      <c r="E159" s="40">
        <f t="shared" si="45"/>
        <v>8280</v>
      </c>
      <c r="F159" s="40">
        <f t="shared" si="33"/>
        <v>6209.9999999999991</v>
      </c>
      <c r="G159" s="40">
        <f t="shared" si="34"/>
        <v>6209.9999999999991</v>
      </c>
      <c r="H159" s="40">
        <f t="shared" si="35"/>
        <v>8280</v>
      </c>
      <c r="I159" s="40">
        <f t="shared" si="36"/>
        <v>6209.9999999999991</v>
      </c>
      <c r="J159" s="40">
        <f t="shared" si="37"/>
        <v>6209.9999999999991</v>
      </c>
      <c r="K159" s="40">
        <f t="shared" si="38"/>
        <v>8280</v>
      </c>
      <c r="L159" s="40">
        <f t="shared" si="39"/>
        <v>6209.9999999999991</v>
      </c>
      <c r="M159" s="40">
        <f t="shared" si="40"/>
        <v>6209.9999999999991</v>
      </c>
      <c r="N159" s="40">
        <f t="shared" si="41"/>
        <v>8280</v>
      </c>
      <c r="O159" s="40">
        <f t="shared" si="42"/>
        <v>6209.9999999999991</v>
      </c>
      <c r="P159" s="56">
        <f t="shared" si="43"/>
        <v>6209.9999999999991</v>
      </c>
      <c r="Q159" s="57">
        <f t="shared" si="44"/>
        <v>82800</v>
      </c>
    </row>
    <row r="160" spans="1:17">
      <c r="A160" s="20">
        <v>15</v>
      </c>
      <c r="B160" s="21" t="s">
        <v>83</v>
      </c>
      <c r="C160" s="37">
        <f t="shared" si="32"/>
        <v>8.2799999999999994</v>
      </c>
      <c r="D160" s="15"/>
      <c r="E160" s="40">
        <f t="shared" si="45"/>
        <v>3104.9999999999995</v>
      </c>
      <c r="F160" s="40">
        <f t="shared" si="33"/>
        <v>621</v>
      </c>
      <c r="G160" s="40">
        <f t="shared" si="34"/>
        <v>621</v>
      </c>
      <c r="H160" s="40">
        <f t="shared" si="35"/>
        <v>621</v>
      </c>
      <c r="I160" s="40">
        <f t="shared" si="36"/>
        <v>621</v>
      </c>
      <c r="J160" s="40">
        <f t="shared" si="37"/>
        <v>621</v>
      </c>
      <c r="K160" s="40">
        <f t="shared" si="38"/>
        <v>621</v>
      </c>
      <c r="L160" s="40">
        <f t="shared" si="39"/>
        <v>621</v>
      </c>
      <c r="M160" s="40">
        <f t="shared" si="40"/>
        <v>621</v>
      </c>
      <c r="N160" s="40">
        <f t="shared" si="41"/>
        <v>621</v>
      </c>
      <c r="O160" s="40">
        <f t="shared" si="42"/>
        <v>621</v>
      </c>
      <c r="P160" s="56">
        <f t="shared" si="43"/>
        <v>621</v>
      </c>
      <c r="Q160" s="57">
        <f t="shared" si="44"/>
        <v>9936</v>
      </c>
    </row>
    <row r="161" spans="1:17">
      <c r="A161" s="20">
        <v>16</v>
      </c>
      <c r="B161" s="21" t="s">
        <v>82</v>
      </c>
      <c r="C161" s="37">
        <f t="shared" si="32"/>
        <v>8.2799999999999994</v>
      </c>
      <c r="D161" s="15"/>
      <c r="E161" s="40">
        <f t="shared" si="45"/>
        <v>3104.9999999999995</v>
      </c>
      <c r="F161" s="40">
        <f t="shared" si="33"/>
        <v>621</v>
      </c>
      <c r="G161" s="40">
        <f t="shared" si="34"/>
        <v>621</v>
      </c>
      <c r="H161" s="40">
        <f t="shared" si="35"/>
        <v>621</v>
      </c>
      <c r="I161" s="40">
        <f t="shared" si="36"/>
        <v>621</v>
      </c>
      <c r="J161" s="40">
        <f t="shared" si="37"/>
        <v>621</v>
      </c>
      <c r="K161" s="40">
        <f t="shared" si="38"/>
        <v>621</v>
      </c>
      <c r="L161" s="40">
        <f t="shared" si="39"/>
        <v>621</v>
      </c>
      <c r="M161" s="40">
        <f t="shared" si="40"/>
        <v>621</v>
      </c>
      <c r="N161" s="40">
        <f t="shared" si="41"/>
        <v>621</v>
      </c>
      <c r="O161" s="40">
        <f t="shared" si="42"/>
        <v>621</v>
      </c>
      <c r="P161" s="56">
        <f t="shared" si="43"/>
        <v>621</v>
      </c>
      <c r="Q161" s="57">
        <f t="shared" si="44"/>
        <v>9936</v>
      </c>
    </row>
    <row r="162" spans="1:17">
      <c r="A162" s="20">
        <v>17</v>
      </c>
      <c r="B162" s="21" t="s">
        <v>80</v>
      </c>
      <c r="C162" s="37">
        <f t="shared" si="32"/>
        <v>9.66</v>
      </c>
      <c r="D162" s="15"/>
      <c r="E162" s="40">
        <f t="shared" si="45"/>
        <v>3622.5</v>
      </c>
      <c r="F162" s="40">
        <f t="shared" si="33"/>
        <v>724.5</v>
      </c>
      <c r="G162" s="40">
        <f t="shared" si="34"/>
        <v>724.5</v>
      </c>
      <c r="H162" s="40">
        <f t="shared" si="35"/>
        <v>966</v>
      </c>
      <c r="I162" s="40">
        <f t="shared" si="36"/>
        <v>724.5</v>
      </c>
      <c r="J162" s="40">
        <f t="shared" si="37"/>
        <v>724.5</v>
      </c>
      <c r="K162" s="40">
        <f t="shared" si="38"/>
        <v>724.5</v>
      </c>
      <c r="L162" s="40">
        <f t="shared" si="39"/>
        <v>724.5</v>
      </c>
      <c r="M162" s="40">
        <f t="shared" si="40"/>
        <v>724.5</v>
      </c>
      <c r="N162" s="40">
        <f t="shared" si="41"/>
        <v>724.5</v>
      </c>
      <c r="O162" s="40">
        <f t="shared" si="42"/>
        <v>724.5</v>
      </c>
      <c r="P162" s="56">
        <f t="shared" si="43"/>
        <v>724.5</v>
      </c>
      <c r="Q162" s="57">
        <f t="shared" si="44"/>
        <v>11833.5</v>
      </c>
    </row>
    <row r="163" spans="1:17">
      <c r="A163" s="20">
        <v>18</v>
      </c>
      <c r="B163" s="21" t="s">
        <v>81</v>
      </c>
      <c r="C163" s="37">
        <f t="shared" si="32"/>
        <v>11.04</v>
      </c>
      <c r="D163" s="15"/>
      <c r="E163" s="40">
        <f t="shared" si="45"/>
        <v>1655.9999999999998</v>
      </c>
      <c r="F163" s="40">
        <f t="shared" si="33"/>
        <v>827.99999999999989</v>
      </c>
      <c r="G163" s="40">
        <f t="shared" si="34"/>
        <v>827.99999999999989</v>
      </c>
      <c r="H163" s="40">
        <f t="shared" si="35"/>
        <v>413.99999999999994</v>
      </c>
      <c r="I163" s="40">
        <f t="shared" si="36"/>
        <v>413.99999999999994</v>
      </c>
      <c r="J163" s="40">
        <f t="shared" si="37"/>
        <v>413.99999999999994</v>
      </c>
      <c r="K163" s="40">
        <f t="shared" si="38"/>
        <v>413.99999999999994</v>
      </c>
      <c r="L163" s="40">
        <f t="shared" si="39"/>
        <v>413.99999999999994</v>
      </c>
      <c r="M163" s="40">
        <f t="shared" si="40"/>
        <v>413.99999999999994</v>
      </c>
      <c r="N163" s="40">
        <f t="shared" si="41"/>
        <v>413.99999999999994</v>
      </c>
      <c r="O163" s="40">
        <f t="shared" si="42"/>
        <v>413.99999999999994</v>
      </c>
      <c r="P163" s="56">
        <f t="shared" si="43"/>
        <v>413.99999999999994</v>
      </c>
      <c r="Q163" s="57">
        <f t="shared" si="44"/>
        <v>7037.9999999999991</v>
      </c>
    </row>
    <row r="164" spans="1:17">
      <c r="A164" s="20">
        <v>19</v>
      </c>
      <c r="B164" s="21" t="s">
        <v>84</v>
      </c>
      <c r="C164" s="37">
        <f t="shared" si="32"/>
        <v>13.799999999999999</v>
      </c>
      <c r="D164" s="15"/>
      <c r="E164" s="40">
        <f t="shared" si="45"/>
        <v>2070</v>
      </c>
      <c r="F164" s="40">
        <f t="shared" si="33"/>
        <v>1035</v>
      </c>
      <c r="G164" s="40">
        <f t="shared" si="34"/>
        <v>1035</v>
      </c>
      <c r="H164" s="40">
        <f t="shared" si="35"/>
        <v>517.5</v>
      </c>
      <c r="I164" s="40">
        <f t="shared" si="36"/>
        <v>517.5</v>
      </c>
      <c r="J164" s="40">
        <f t="shared" si="37"/>
        <v>517.5</v>
      </c>
      <c r="K164" s="40">
        <f t="shared" si="38"/>
        <v>517.5</v>
      </c>
      <c r="L164" s="40">
        <f t="shared" si="39"/>
        <v>517.5</v>
      </c>
      <c r="M164" s="40">
        <f t="shared" si="40"/>
        <v>517.5</v>
      </c>
      <c r="N164" s="40">
        <f t="shared" si="41"/>
        <v>517.5</v>
      </c>
      <c r="O164" s="40">
        <f t="shared" si="42"/>
        <v>517.5</v>
      </c>
      <c r="P164" s="56">
        <f t="shared" si="43"/>
        <v>517.5</v>
      </c>
      <c r="Q164" s="57">
        <f t="shared" si="44"/>
        <v>8797.5</v>
      </c>
    </row>
    <row r="165" spans="1:17">
      <c r="A165" s="20">
        <v>20</v>
      </c>
      <c r="B165" s="21" t="s">
        <v>85</v>
      </c>
      <c r="C165" s="37">
        <f t="shared" si="32"/>
        <v>6.21</v>
      </c>
      <c r="D165" s="15"/>
      <c r="E165" s="40">
        <f t="shared" si="45"/>
        <v>4657.5</v>
      </c>
      <c r="F165" s="40">
        <f t="shared" si="33"/>
        <v>372.6</v>
      </c>
      <c r="G165" s="40">
        <f t="shared" si="34"/>
        <v>372.6</v>
      </c>
      <c r="H165" s="40">
        <f t="shared" si="35"/>
        <v>372.6</v>
      </c>
      <c r="I165" s="40">
        <f t="shared" si="36"/>
        <v>372.6</v>
      </c>
      <c r="J165" s="40">
        <f t="shared" si="37"/>
        <v>372.6</v>
      </c>
      <c r="K165" s="40">
        <f t="shared" si="38"/>
        <v>372.6</v>
      </c>
      <c r="L165" s="40">
        <f t="shared" si="39"/>
        <v>372.6</v>
      </c>
      <c r="M165" s="40">
        <f t="shared" si="40"/>
        <v>372.6</v>
      </c>
      <c r="N165" s="40">
        <f t="shared" si="41"/>
        <v>372.6</v>
      </c>
      <c r="O165" s="40">
        <f t="shared" si="42"/>
        <v>372.6</v>
      </c>
      <c r="P165" s="56">
        <f t="shared" si="43"/>
        <v>372.6</v>
      </c>
      <c r="Q165" s="57">
        <f t="shared" si="44"/>
        <v>8756.100000000004</v>
      </c>
    </row>
    <row r="166" spans="1:17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>
      <c r="A167" s="15"/>
      <c r="B167" s="44" t="s">
        <v>194</v>
      </c>
      <c r="C167" s="20"/>
      <c r="D167" s="15"/>
      <c r="E167" s="43">
        <f>SUM(E146:E166)</f>
        <v>69220.799999999988</v>
      </c>
      <c r="F167" s="43">
        <f t="shared" ref="F167:P167" si="46">SUM(F146:F166)</f>
        <v>39304.124999999993</v>
      </c>
      <c r="G167" s="43">
        <f t="shared" si="46"/>
        <v>38486.474999999991</v>
      </c>
      <c r="H167" s="43">
        <f t="shared" si="46"/>
        <v>39273.937499999993</v>
      </c>
      <c r="I167" s="43">
        <f t="shared" si="46"/>
        <v>36962.437499999993</v>
      </c>
      <c r="J167" s="43">
        <f t="shared" si="46"/>
        <v>36962.437499999993</v>
      </c>
      <c r="K167" s="43">
        <f t="shared" si="46"/>
        <v>39032.437499999993</v>
      </c>
      <c r="L167" s="43">
        <f t="shared" si="46"/>
        <v>36962.437499999993</v>
      </c>
      <c r="M167" s="43">
        <f t="shared" si="46"/>
        <v>36962.437499999993</v>
      </c>
      <c r="N167" s="43">
        <f t="shared" si="46"/>
        <v>39032.437499999993</v>
      </c>
      <c r="O167" s="43">
        <f t="shared" si="46"/>
        <v>36962.437499999993</v>
      </c>
      <c r="P167" s="43">
        <f t="shared" si="46"/>
        <v>36962.437499999993</v>
      </c>
      <c r="Q167" s="15"/>
    </row>
    <row r="168" spans="1:17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>
      <c r="A169" s="15"/>
      <c r="B169" s="45" t="s">
        <v>195</v>
      </c>
      <c r="C169" s="15"/>
      <c r="D169" s="15"/>
      <c r="E169" s="15"/>
      <c r="F169" s="15"/>
      <c r="G169" s="42">
        <f>E167+F167+G167</f>
        <v>147011.39999999997</v>
      </c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>
      <c r="A170" s="15"/>
      <c r="B170" s="45" t="s">
        <v>196</v>
      </c>
      <c r="C170" s="15"/>
      <c r="D170" s="15"/>
      <c r="E170" s="15"/>
      <c r="F170" s="15"/>
      <c r="G170" s="15"/>
      <c r="H170" s="15"/>
      <c r="I170" s="15"/>
      <c r="J170" s="42">
        <f>H167+I167+J167</f>
        <v>113198.81249999997</v>
      </c>
      <c r="K170" s="15"/>
      <c r="L170" s="15"/>
      <c r="M170" s="15"/>
      <c r="N170" s="15"/>
      <c r="O170" s="15"/>
      <c r="P170" s="15"/>
      <c r="Q170" s="15"/>
    </row>
    <row r="171" spans="1:17">
      <c r="A171" s="15"/>
      <c r="B171" s="45" t="s">
        <v>197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42">
        <f>K167+L167+M167</f>
        <v>112957.31249999997</v>
      </c>
      <c r="N171" s="15"/>
      <c r="O171" s="15"/>
      <c r="P171" s="15"/>
      <c r="Q171" s="15"/>
    </row>
    <row r="172" spans="1:17">
      <c r="A172" s="15"/>
      <c r="B172" s="45" t="s">
        <v>198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42">
        <f>N167+O167+P167</f>
        <v>112957.31249999997</v>
      </c>
      <c r="Q172" s="15"/>
    </row>
    <row r="173" spans="1:17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1:17">
      <c r="A174" s="15"/>
      <c r="B174" s="45" t="s">
        <v>199</v>
      </c>
      <c r="C174" s="42">
        <f>G169+J170+M171+P172</f>
        <v>486124.83749999991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1:17" ht="15" thickBo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1:17" ht="15" thickBot="1">
      <c r="A176" s="15"/>
      <c r="B176" s="15"/>
      <c r="C176" s="15"/>
      <c r="D176" s="15"/>
      <c r="E176" s="283" t="s">
        <v>111</v>
      </c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5"/>
      <c r="Q176" s="15"/>
    </row>
    <row r="177" spans="1:17">
      <c r="A177" s="15"/>
      <c r="B177" s="59" t="s">
        <v>261</v>
      </c>
      <c r="C177" s="60">
        <v>0</v>
      </c>
      <c r="D177" s="15"/>
      <c r="E177" s="286" t="s">
        <v>38</v>
      </c>
      <c r="F177" s="286"/>
      <c r="G177" s="286"/>
      <c r="H177" s="287" t="s">
        <v>39</v>
      </c>
      <c r="I177" s="287"/>
      <c r="J177" s="287"/>
      <c r="K177" s="287" t="s">
        <v>40</v>
      </c>
      <c r="L177" s="287"/>
      <c r="M177" s="287"/>
      <c r="N177" s="287" t="s">
        <v>41</v>
      </c>
      <c r="O177" s="287"/>
      <c r="P177" s="287"/>
      <c r="Q177" s="15"/>
    </row>
    <row r="178" spans="1:17">
      <c r="A178" s="15"/>
      <c r="B178" s="15"/>
      <c r="C178" s="15"/>
      <c r="D178" s="15"/>
      <c r="E178" s="39">
        <v>42186</v>
      </c>
      <c r="F178" s="39">
        <v>42217</v>
      </c>
      <c r="G178" s="39">
        <v>42248</v>
      </c>
      <c r="H178" s="39">
        <v>42278</v>
      </c>
      <c r="I178" s="39">
        <v>42309</v>
      </c>
      <c r="J178" s="39">
        <v>42339</v>
      </c>
      <c r="K178" s="39">
        <v>42370</v>
      </c>
      <c r="L178" s="39">
        <v>42401</v>
      </c>
      <c r="M178" s="39">
        <v>42430</v>
      </c>
      <c r="N178" s="39">
        <v>42461</v>
      </c>
      <c r="O178" s="39">
        <v>42491</v>
      </c>
      <c r="P178" s="39">
        <v>42522</v>
      </c>
      <c r="Q178" s="15"/>
    </row>
    <row r="179" spans="1:17">
      <c r="A179" s="15"/>
      <c r="B179" s="31" t="s">
        <v>103</v>
      </c>
      <c r="C179" s="32" t="s">
        <v>104</v>
      </c>
      <c r="D179" s="3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1" t="s">
        <v>106</v>
      </c>
    </row>
    <row r="180" spans="1:17">
      <c r="A180" s="20">
        <v>1</v>
      </c>
      <c r="B180" s="21" t="s">
        <v>66</v>
      </c>
      <c r="C180" s="33" t="s">
        <v>87</v>
      </c>
      <c r="D180" s="34"/>
      <c r="E180" s="20">
        <f>E122-E122*C177/100</f>
        <v>37.5</v>
      </c>
      <c r="F180" s="20">
        <f>F122-F122*C177/100</f>
        <v>15</v>
      </c>
      <c r="G180" s="20">
        <f>G122-G122*C177/100</f>
        <v>15</v>
      </c>
      <c r="H180" s="20">
        <f>H122-H122*C177/100</f>
        <v>15</v>
      </c>
      <c r="I180" s="20">
        <f>I122-I122*C177/100</f>
        <v>15</v>
      </c>
      <c r="J180" s="20">
        <f>J122-J122*C177/100</f>
        <v>15</v>
      </c>
      <c r="K180" s="20">
        <f>K122-K122*C177/100</f>
        <v>15</v>
      </c>
      <c r="L180" s="20">
        <f>L122-L122*C177/100</f>
        <v>15</v>
      </c>
      <c r="M180" s="20">
        <f>M122-M122*C177/100</f>
        <v>15</v>
      </c>
      <c r="N180" s="20">
        <f>N122-N122*C177/100</f>
        <v>15</v>
      </c>
      <c r="O180" s="20">
        <f>O122-O122*C177/100</f>
        <v>15</v>
      </c>
      <c r="P180" s="20">
        <f>P122-P122*C177/100</f>
        <v>15</v>
      </c>
      <c r="Q180" s="55">
        <f>SUM(E180:P180)</f>
        <v>202.5</v>
      </c>
    </row>
    <row r="181" spans="1:17">
      <c r="A181" s="20">
        <v>2</v>
      </c>
      <c r="B181" s="21" t="s">
        <v>67</v>
      </c>
      <c r="C181" s="33" t="s">
        <v>87</v>
      </c>
      <c r="D181" s="34"/>
      <c r="E181" s="20">
        <f>E123-E123*C177/100</f>
        <v>75</v>
      </c>
      <c r="F181" s="20">
        <f>F123-F123*C177/100</f>
        <v>37.5</v>
      </c>
      <c r="G181" s="20">
        <f>G123-G123*C177/100</f>
        <v>22.5</v>
      </c>
      <c r="H181" s="20">
        <f>H123-H123*C177/100</f>
        <v>22.5</v>
      </c>
      <c r="I181" s="20">
        <f>I123-I123*C177/100</f>
        <v>22.5</v>
      </c>
      <c r="J181" s="20">
        <f>J123-J123*C177/100</f>
        <v>22.5</v>
      </c>
      <c r="K181" s="20">
        <f>K123-K123*C177/100</f>
        <v>22.5</v>
      </c>
      <c r="L181" s="20">
        <f>L123-L123*C177/100</f>
        <v>22.5</v>
      </c>
      <c r="M181" s="20">
        <f>M123-M123*C177/100</f>
        <v>22.5</v>
      </c>
      <c r="N181" s="20">
        <f>N123-N123*C177/100</f>
        <v>22.5</v>
      </c>
      <c r="O181" s="20">
        <f>O123-O123*C177/100</f>
        <v>22.5</v>
      </c>
      <c r="P181" s="20">
        <f>P123-P123*C177/100</f>
        <v>22.5</v>
      </c>
      <c r="Q181" s="55">
        <f t="shared" ref="Q181:Q199" si="47">SUM(E181:P181)</f>
        <v>337.5</v>
      </c>
    </row>
    <row r="182" spans="1:17">
      <c r="A182" s="20">
        <v>3</v>
      </c>
      <c r="B182" s="21" t="s">
        <v>69</v>
      </c>
      <c r="C182" s="33" t="s">
        <v>87</v>
      </c>
      <c r="D182" s="34"/>
      <c r="E182" s="20">
        <f>E124-E124*C177/100</f>
        <v>15</v>
      </c>
      <c r="F182" s="20">
        <f>F124-F124*C177/100</f>
        <v>11.25</v>
      </c>
      <c r="G182" s="20">
        <f>G124-G124*C177/100</f>
        <v>11.25</v>
      </c>
      <c r="H182" s="20">
        <f>H124-H124*C177/100</f>
        <v>11.25</v>
      </c>
      <c r="I182" s="20">
        <f>I124-I124*C177/100</f>
        <v>11.25</v>
      </c>
      <c r="J182" s="20">
        <f>J124-J124*C177/100</f>
        <v>11.25</v>
      </c>
      <c r="K182" s="20">
        <f>K124-K124*C177/100</f>
        <v>11.25</v>
      </c>
      <c r="L182" s="20">
        <f>L124-L124*C177/100</f>
        <v>11.25</v>
      </c>
      <c r="M182" s="20">
        <f>M124-M124*C177/100</f>
        <v>11.25</v>
      </c>
      <c r="N182" s="20">
        <f>N124-N124*C177/100</f>
        <v>11.25</v>
      </c>
      <c r="O182" s="20">
        <f>O124-O124*C177/100</f>
        <v>11.25</v>
      </c>
      <c r="P182" s="20">
        <f>P124-P124*C177/100</f>
        <v>11.25</v>
      </c>
      <c r="Q182" s="55">
        <f t="shared" si="47"/>
        <v>138.75</v>
      </c>
    </row>
    <row r="183" spans="1:17">
      <c r="A183" s="20">
        <v>4</v>
      </c>
      <c r="B183" s="21" t="s">
        <v>68</v>
      </c>
      <c r="C183" s="33" t="s">
        <v>87</v>
      </c>
      <c r="D183" s="34"/>
      <c r="E183" s="20">
        <f>E125-E125*C177/100</f>
        <v>15</v>
      </c>
      <c r="F183" s="20">
        <f>F125-F125*C177/100</f>
        <v>7.5</v>
      </c>
      <c r="G183" s="20">
        <f>G125-G125*C177/100</f>
        <v>7.5</v>
      </c>
      <c r="H183" s="20">
        <f>H125-H125*C177/100</f>
        <v>7.5</v>
      </c>
      <c r="I183" s="20">
        <f>I125-I125*C177/100</f>
        <v>7.5</v>
      </c>
      <c r="J183" s="20">
        <f>J125-J125*C177/100</f>
        <v>7.5</v>
      </c>
      <c r="K183" s="20">
        <f>K125-K125*C177/100</f>
        <v>7.5</v>
      </c>
      <c r="L183" s="20">
        <f>L125-L125*C177/100</f>
        <v>7.5</v>
      </c>
      <c r="M183" s="20">
        <f>M125-M125*C177/100</f>
        <v>7.5</v>
      </c>
      <c r="N183" s="20">
        <f>N125-N125*C177/100</f>
        <v>7.5</v>
      </c>
      <c r="O183" s="20">
        <f>O125-O125*C177/100</f>
        <v>7.5</v>
      </c>
      <c r="P183" s="20">
        <f>P125-P125*C177/100</f>
        <v>7.5</v>
      </c>
      <c r="Q183" s="55">
        <f t="shared" si="47"/>
        <v>97.5</v>
      </c>
    </row>
    <row r="184" spans="1:17">
      <c r="A184" s="20">
        <v>5</v>
      </c>
      <c r="B184" s="21" t="s">
        <v>70</v>
      </c>
      <c r="C184" s="33" t="s">
        <v>87</v>
      </c>
      <c r="D184" s="34"/>
      <c r="E184" s="20">
        <f>E126-E126*C177/100</f>
        <v>37.5</v>
      </c>
      <c r="F184" s="20">
        <f>F126-F126*C177/100</f>
        <v>22.5</v>
      </c>
      <c r="G184" s="20">
        <f>G126-G126*C177/100</f>
        <v>22.5</v>
      </c>
      <c r="H184" s="20">
        <f>H126-H126*C177/100</f>
        <v>22.5</v>
      </c>
      <c r="I184" s="20">
        <f>I126-I126*C177/100</f>
        <v>22.5</v>
      </c>
      <c r="J184" s="20">
        <f>J126-J126*C177/100</f>
        <v>22.5</v>
      </c>
      <c r="K184" s="20">
        <f>K126-K126*C177/100</f>
        <v>22.5</v>
      </c>
      <c r="L184" s="20">
        <f>L126-L126*C177/100</f>
        <v>22.5</v>
      </c>
      <c r="M184" s="20">
        <f>M126-M126*C177/100</f>
        <v>22.5</v>
      </c>
      <c r="N184" s="20">
        <f>N126-N126*C177/100</f>
        <v>22.5</v>
      </c>
      <c r="O184" s="20">
        <f>O126-O126*C177/100</f>
        <v>22.5</v>
      </c>
      <c r="P184" s="20">
        <f>P126-P126*C177/100</f>
        <v>22.5</v>
      </c>
      <c r="Q184" s="55">
        <f t="shared" si="47"/>
        <v>285</v>
      </c>
    </row>
    <row r="185" spans="1:17">
      <c r="A185" s="20">
        <v>6</v>
      </c>
      <c r="B185" s="21" t="s">
        <v>73</v>
      </c>
      <c r="C185" s="33" t="s">
        <v>87</v>
      </c>
      <c r="D185" s="34"/>
      <c r="E185" s="20">
        <f>E127-E127*C177/100</f>
        <v>375</v>
      </c>
      <c r="F185" s="20">
        <f>F127-F127*C177/100</f>
        <v>75</v>
      </c>
      <c r="G185" s="20">
        <f>G127-G127*C177/100</f>
        <v>75</v>
      </c>
      <c r="H185" s="20">
        <f>H127-H127*C177/100</f>
        <v>75</v>
      </c>
      <c r="I185" s="20">
        <f>I127-I127*C177/100</f>
        <v>75</v>
      </c>
      <c r="J185" s="20">
        <f>J127-J127*C177/100</f>
        <v>75</v>
      </c>
      <c r="K185" s="20">
        <f>K127-K127*C177/100</f>
        <v>75</v>
      </c>
      <c r="L185" s="20">
        <f>L127-L127*C177/100</f>
        <v>75</v>
      </c>
      <c r="M185" s="20">
        <f>M127-M127*C177/100</f>
        <v>75</v>
      </c>
      <c r="N185" s="20">
        <f>N127-N127*C177/100</f>
        <v>75</v>
      </c>
      <c r="O185" s="20">
        <f>O127-O127*C177/100</f>
        <v>75</v>
      </c>
      <c r="P185" s="20">
        <f>P127-P127*C177/100</f>
        <v>75</v>
      </c>
      <c r="Q185" s="55">
        <f t="shared" si="47"/>
        <v>1200</v>
      </c>
    </row>
    <row r="186" spans="1:17">
      <c r="A186" s="20">
        <v>7</v>
      </c>
      <c r="B186" s="21" t="s">
        <v>72</v>
      </c>
      <c r="C186" s="33" t="s">
        <v>87</v>
      </c>
      <c r="D186" s="34"/>
      <c r="E186" s="20">
        <f>E128-E128*C177/100</f>
        <v>37.5</v>
      </c>
      <c r="F186" s="20">
        <f>F128-F128*C177/100</f>
        <v>15</v>
      </c>
      <c r="G186" s="20">
        <f>G128-G128*C177/100</f>
        <v>15</v>
      </c>
      <c r="H186" s="20">
        <f>H128-H128*C177/100</f>
        <v>15</v>
      </c>
      <c r="I186" s="20">
        <f>I128-I128*C177/100</f>
        <v>15</v>
      </c>
      <c r="J186" s="20">
        <f>J128-J128*C177/100</f>
        <v>15</v>
      </c>
      <c r="K186" s="20">
        <f>K128-K128*C177/100</f>
        <v>15</v>
      </c>
      <c r="L186" s="20">
        <f>L128-L128*C177/100</f>
        <v>15</v>
      </c>
      <c r="M186" s="20">
        <f>M128-M128*C177/100</f>
        <v>15</v>
      </c>
      <c r="N186" s="20">
        <f>N128-N128*C177/100</f>
        <v>15</v>
      </c>
      <c r="O186" s="20">
        <f>O128-O128*C177/100</f>
        <v>15</v>
      </c>
      <c r="P186" s="20">
        <f>P128-P128*C177/100</f>
        <v>15</v>
      </c>
      <c r="Q186" s="55">
        <f t="shared" si="47"/>
        <v>202.5</v>
      </c>
    </row>
    <row r="187" spans="1:17">
      <c r="A187" s="20">
        <v>8</v>
      </c>
      <c r="B187" s="21" t="s">
        <v>71</v>
      </c>
      <c r="C187" s="33" t="s">
        <v>87</v>
      </c>
      <c r="D187" s="34"/>
      <c r="E187" s="20">
        <f>E129-E129*C177/100</f>
        <v>3.75</v>
      </c>
      <c r="F187" s="20">
        <f>F129-F129*C177/100</f>
        <v>2.25</v>
      </c>
      <c r="G187" s="20">
        <f>G129-G129*C177/100</f>
        <v>2.25</v>
      </c>
      <c r="H187" s="20">
        <f>H129-H129*C177/100</f>
        <v>2.25</v>
      </c>
      <c r="I187" s="20">
        <f>I129-I129*C177/100</f>
        <v>2.25</v>
      </c>
      <c r="J187" s="20">
        <f>J129-J129*C177/100</f>
        <v>2.25</v>
      </c>
      <c r="K187" s="20">
        <f>K129-K129*C177/100</f>
        <v>2.25</v>
      </c>
      <c r="L187" s="20">
        <f>L129-L129*C177/100</f>
        <v>2.25</v>
      </c>
      <c r="M187" s="20">
        <f>M129-M129*C177/100</f>
        <v>2.25</v>
      </c>
      <c r="N187" s="20">
        <f>N129-N129*C177/100</f>
        <v>2.25</v>
      </c>
      <c r="O187" s="20">
        <f>O129-O129*C177/100</f>
        <v>2.25</v>
      </c>
      <c r="P187" s="20">
        <f>P129-P129*C177/100</f>
        <v>2.25</v>
      </c>
      <c r="Q187" s="55">
        <f t="shared" si="47"/>
        <v>28.5</v>
      </c>
    </row>
    <row r="188" spans="1:17">
      <c r="A188" s="20">
        <v>9</v>
      </c>
      <c r="B188" s="21" t="s">
        <v>74</v>
      </c>
      <c r="C188" s="33" t="s">
        <v>87</v>
      </c>
      <c r="D188" s="34"/>
      <c r="E188" s="20">
        <f>E130-E130*C177/100</f>
        <v>37.5</v>
      </c>
      <c r="F188" s="20">
        <f>F130-F130*C177/100</f>
        <v>18.75</v>
      </c>
      <c r="G188" s="20">
        <f>G130-G130*C177/100</f>
        <v>18.75</v>
      </c>
      <c r="H188" s="20">
        <f>H130-H130*C177/100</f>
        <v>15</v>
      </c>
      <c r="I188" s="20">
        <f>I130-I130*C177/100</f>
        <v>15</v>
      </c>
      <c r="J188" s="20">
        <f>J130-J130*C177/100</f>
        <v>15</v>
      </c>
      <c r="K188" s="20">
        <f>K130-K130*C177/100</f>
        <v>15</v>
      </c>
      <c r="L188" s="20">
        <f>L130-L130*C177/100</f>
        <v>15</v>
      </c>
      <c r="M188" s="20">
        <f>M130-M130*C177/100</f>
        <v>15</v>
      </c>
      <c r="N188" s="20">
        <f>N130-N130*C177/100</f>
        <v>15</v>
      </c>
      <c r="O188" s="20">
        <f>O130-O130*C177/100</f>
        <v>15</v>
      </c>
      <c r="P188" s="20">
        <f>P130-P130*C177/100</f>
        <v>15</v>
      </c>
      <c r="Q188" s="55">
        <f t="shared" si="47"/>
        <v>210</v>
      </c>
    </row>
    <row r="189" spans="1:17" ht="22.5">
      <c r="A189" s="20">
        <v>10</v>
      </c>
      <c r="B189" s="21" t="s">
        <v>75</v>
      </c>
      <c r="C189" s="33" t="s">
        <v>94</v>
      </c>
      <c r="D189" s="34"/>
      <c r="E189" s="20">
        <f>E131-E131*C177/100</f>
        <v>750</v>
      </c>
      <c r="F189" s="20">
        <f>F131-F131*C177/100</f>
        <v>375</v>
      </c>
      <c r="G189" s="20">
        <f>G131-G131*C177/100</f>
        <v>375</v>
      </c>
      <c r="H189" s="20">
        <f>H131-H131*C177/100</f>
        <v>375</v>
      </c>
      <c r="I189" s="20">
        <f>I131-I131*C177/100</f>
        <v>375</v>
      </c>
      <c r="J189" s="20">
        <f>J131-J131*C177/100</f>
        <v>375</v>
      </c>
      <c r="K189" s="20">
        <f>K131-K131*C177/100</f>
        <v>375</v>
      </c>
      <c r="L189" s="20">
        <f>L131-L131*C177/100</f>
        <v>375</v>
      </c>
      <c r="M189" s="20">
        <f>M131-M131*C177/100</f>
        <v>375</v>
      </c>
      <c r="N189" s="20">
        <f>N131-N131*C177/100</f>
        <v>375</v>
      </c>
      <c r="O189" s="20">
        <f>O131-O131*C177/100</f>
        <v>375</v>
      </c>
      <c r="P189" s="20">
        <f>P131-P131*C177/100</f>
        <v>375</v>
      </c>
      <c r="Q189" s="55">
        <f t="shared" si="47"/>
        <v>4875</v>
      </c>
    </row>
    <row r="190" spans="1:17">
      <c r="A190" s="20">
        <v>11</v>
      </c>
      <c r="B190" s="21" t="s">
        <v>76</v>
      </c>
      <c r="C190" s="33" t="s">
        <v>91</v>
      </c>
      <c r="D190" s="34"/>
      <c r="E190" s="20">
        <f>E132-E132*C177/100</f>
        <v>375</v>
      </c>
      <c r="F190" s="20">
        <f>F132-F132*C177/100</f>
        <v>112.5</v>
      </c>
      <c r="G190" s="20">
        <f>G132-G132*C177/100</f>
        <v>112.5</v>
      </c>
      <c r="H190" s="20">
        <f>H132-H132*C177/100</f>
        <v>75</v>
      </c>
      <c r="I190" s="20">
        <f>I132-I132*C177/100</f>
        <v>75</v>
      </c>
      <c r="J190" s="20">
        <f>J132-J132*C177/100</f>
        <v>75</v>
      </c>
      <c r="K190" s="20">
        <f>K132-K132*C177/100</f>
        <v>75</v>
      </c>
      <c r="L190" s="20">
        <f>L132-L132*C177/100</f>
        <v>75</v>
      </c>
      <c r="M190" s="20">
        <f>M132-M132*C177/100</f>
        <v>75</v>
      </c>
      <c r="N190" s="20">
        <f>N132-N132*C177/100</f>
        <v>75</v>
      </c>
      <c r="O190" s="20">
        <f>O132-O132*C177/100</f>
        <v>75</v>
      </c>
      <c r="P190" s="20">
        <f>P132-P132*C177/100</f>
        <v>75</v>
      </c>
      <c r="Q190" s="55">
        <f t="shared" si="47"/>
        <v>1275</v>
      </c>
    </row>
    <row r="191" spans="1:17">
      <c r="A191" s="20">
        <v>12</v>
      </c>
      <c r="B191" s="21" t="s">
        <v>77</v>
      </c>
      <c r="C191" s="33" t="s">
        <v>88</v>
      </c>
      <c r="D191" s="34"/>
      <c r="E191" s="20">
        <f>E133-E133*C177/100</f>
        <v>150</v>
      </c>
      <c r="F191" s="20">
        <f>F133-F133*C177/100</f>
        <v>37.5</v>
      </c>
      <c r="G191" s="20">
        <f>G133-G133*C177/100</f>
        <v>37.5</v>
      </c>
      <c r="H191" s="20">
        <f>H133-H133*C177/100</f>
        <v>37.5</v>
      </c>
      <c r="I191" s="20">
        <f>I133-I133*C177/100</f>
        <v>37.5</v>
      </c>
      <c r="J191" s="20">
        <f>J133-J133*C177/100</f>
        <v>37.5</v>
      </c>
      <c r="K191" s="20">
        <f>K133-K133*C177/100</f>
        <v>37.5</v>
      </c>
      <c r="L191" s="20">
        <f>L133-L133*C177/100</f>
        <v>37.5</v>
      </c>
      <c r="M191" s="20">
        <f>M133-M133*C177/100</f>
        <v>37.5</v>
      </c>
      <c r="N191" s="20">
        <f>N133-N133*C177/100</f>
        <v>37.5</v>
      </c>
      <c r="O191" s="20">
        <f>O133-O133*C177/100</f>
        <v>37.5</v>
      </c>
      <c r="P191" s="20">
        <f>P133-P133*C177/100</f>
        <v>37.5</v>
      </c>
      <c r="Q191" s="55">
        <f t="shared" si="47"/>
        <v>562.5</v>
      </c>
    </row>
    <row r="192" spans="1:17" ht="22.5">
      <c r="A192" s="20">
        <v>13</v>
      </c>
      <c r="B192" s="21" t="s">
        <v>78</v>
      </c>
      <c r="C192" s="33" t="s">
        <v>92</v>
      </c>
      <c r="D192" s="34"/>
      <c r="E192" s="20">
        <f>E134-E134*C177/100</f>
        <v>3750</v>
      </c>
      <c r="F192" s="20">
        <f>F134-F134*C177/100</f>
        <v>3750</v>
      </c>
      <c r="G192" s="20">
        <f>G134-G134*C177/100</f>
        <v>3750</v>
      </c>
      <c r="H192" s="20">
        <f>H134-H134*C177/100</f>
        <v>3750</v>
      </c>
      <c r="I192" s="20">
        <f>I134-I134*C177/100</f>
        <v>3750</v>
      </c>
      <c r="J192" s="20">
        <f>J134-J134*C177/100</f>
        <v>3750</v>
      </c>
      <c r="K192" s="20">
        <f>K134-K134*C177/100</f>
        <v>3750</v>
      </c>
      <c r="L192" s="20">
        <f>L134-L134*C177/100</f>
        <v>3750</v>
      </c>
      <c r="M192" s="20">
        <f>M134-M134*C177/100</f>
        <v>3750</v>
      </c>
      <c r="N192" s="20">
        <f>N134-N134*C177/100</f>
        <v>3750</v>
      </c>
      <c r="O192" s="20">
        <f>O134-O134*C177/100</f>
        <v>3750</v>
      </c>
      <c r="P192" s="20">
        <f>P134-P134*C177/100</f>
        <v>3750</v>
      </c>
      <c r="Q192" s="55">
        <f t="shared" si="47"/>
        <v>45000</v>
      </c>
    </row>
    <row r="193" spans="1:17">
      <c r="A193" s="20">
        <v>14</v>
      </c>
      <c r="B193" s="21" t="s">
        <v>79</v>
      </c>
      <c r="C193" s="33" t="s">
        <v>93</v>
      </c>
      <c r="D193" s="34"/>
      <c r="E193" s="20">
        <f>E135-E135*C177/100</f>
        <v>3000</v>
      </c>
      <c r="F193" s="20">
        <f>F135-F135*C177/100</f>
        <v>2250</v>
      </c>
      <c r="G193" s="20">
        <f>G135-G135*C177/100</f>
        <v>2250</v>
      </c>
      <c r="H193" s="20">
        <f>H135-H135*C177/100</f>
        <v>3000</v>
      </c>
      <c r="I193" s="20">
        <f>I135-I135*C177/100</f>
        <v>2250</v>
      </c>
      <c r="J193" s="20">
        <f>J135-J135*C177/100</f>
        <v>2250</v>
      </c>
      <c r="K193" s="20">
        <f>K135-K135*C177/100</f>
        <v>3000</v>
      </c>
      <c r="L193" s="20">
        <f>L135-L135*C177/100</f>
        <v>2250</v>
      </c>
      <c r="M193" s="20">
        <f>M135-M135*C177/100</f>
        <v>2250</v>
      </c>
      <c r="N193" s="20">
        <f>N135-N135*C177/100</f>
        <v>3000</v>
      </c>
      <c r="O193" s="20">
        <f>O135-O135*C177/100</f>
        <v>2250</v>
      </c>
      <c r="P193" s="20">
        <f>P135-P135*C177/100</f>
        <v>2250</v>
      </c>
      <c r="Q193" s="55">
        <f t="shared" si="47"/>
        <v>30000</v>
      </c>
    </row>
    <row r="194" spans="1:17">
      <c r="A194" s="20">
        <v>15</v>
      </c>
      <c r="B194" s="21" t="s">
        <v>83</v>
      </c>
      <c r="C194" s="33" t="s">
        <v>87</v>
      </c>
      <c r="D194" s="34"/>
      <c r="E194" s="20">
        <f>E136-E136*C177/100</f>
        <v>375</v>
      </c>
      <c r="F194" s="20">
        <f>F136-F136*C177/100</f>
        <v>75</v>
      </c>
      <c r="G194" s="20">
        <f>G136-G136*C177/100</f>
        <v>75</v>
      </c>
      <c r="H194" s="20">
        <f>H136-H136*C177/100</f>
        <v>75</v>
      </c>
      <c r="I194" s="20">
        <f>I136-I136*C177/100</f>
        <v>75</v>
      </c>
      <c r="J194" s="20">
        <f>J136-J136*C177/100</f>
        <v>75</v>
      </c>
      <c r="K194" s="20">
        <f>K136-K136*C177/100</f>
        <v>75</v>
      </c>
      <c r="L194" s="20">
        <f>L136-L136*C177/100</f>
        <v>75</v>
      </c>
      <c r="M194" s="20">
        <f>M136-M136*C177/100</f>
        <v>75</v>
      </c>
      <c r="N194" s="20">
        <f>N136-N136*C177/100</f>
        <v>75</v>
      </c>
      <c r="O194" s="20">
        <f>O136-O136*C177/100</f>
        <v>75</v>
      </c>
      <c r="P194" s="20">
        <f>P136-P136*C177/100</f>
        <v>75</v>
      </c>
      <c r="Q194" s="55">
        <f t="shared" si="47"/>
        <v>1200</v>
      </c>
    </row>
    <row r="195" spans="1:17">
      <c r="A195" s="20">
        <v>16</v>
      </c>
      <c r="B195" s="21" t="s">
        <v>82</v>
      </c>
      <c r="C195" s="33" t="s">
        <v>87</v>
      </c>
      <c r="D195" s="34"/>
      <c r="E195" s="20">
        <f>E137-E137*C177/100</f>
        <v>375</v>
      </c>
      <c r="F195" s="20">
        <f>F137-F137*C177/100</f>
        <v>75</v>
      </c>
      <c r="G195" s="20">
        <f>G137-G137*C177/100</f>
        <v>75</v>
      </c>
      <c r="H195" s="20">
        <f>H137-H137*C177/100</f>
        <v>75</v>
      </c>
      <c r="I195" s="20">
        <f>I137-I137*C177/100</f>
        <v>75</v>
      </c>
      <c r="J195" s="20">
        <f>J137-J137*C177/100</f>
        <v>75</v>
      </c>
      <c r="K195" s="20">
        <f>K137-K137*C177/100</f>
        <v>75</v>
      </c>
      <c r="L195" s="20">
        <f>L137-L137*C177/100</f>
        <v>75</v>
      </c>
      <c r="M195" s="20">
        <f>M137-M137*C177/100</f>
        <v>75</v>
      </c>
      <c r="N195" s="20">
        <f>N137-N137*C177/100</f>
        <v>75</v>
      </c>
      <c r="O195" s="20">
        <f>O137-O137*C177/100</f>
        <v>75</v>
      </c>
      <c r="P195" s="20">
        <f>P137-P137*C177/100</f>
        <v>75</v>
      </c>
      <c r="Q195" s="55">
        <f t="shared" si="47"/>
        <v>1200</v>
      </c>
    </row>
    <row r="196" spans="1:17">
      <c r="A196" s="20">
        <v>17</v>
      </c>
      <c r="B196" s="21" t="s">
        <v>80</v>
      </c>
      <c r="C196" s="33" t="s">
        <v>87</v>
      </c>
      <c r="D196" s="34"/>
      <c r="E196" s="20">
        <f>E138-E138*C177/100</f>
        <v>375</v>
      </c>
      <c r="F196" s="20">
        <f>F138-F138*C177/100</f>
        <v>75</v>
      </c>
      <c r="G196" s="20">
        <f>G138-G138*C177/100</f>
        <v>75</v>
      </c>
      <c r="H196" s="20">
        <f>H138-H138*F177/100</f>
        <v>100</v>
      </c>
      <c r="I196" s="20">
        <f>I138-I138*C177/100</f>
        <v>75</v>
      </c>
      <c r="J196" s="20">
        <f>J138-J138*C177/100</f>
        <v>75</v>
      </c>
      <c r="K196" s="20">
        <f>K138-K138*C177/100</f>
        <v>75</v>
      </c>
      <c r="L196" s="20">
        <f>L138-L138*C177/100</f>
        <v>75</v>
      </c>
      <c r="M196" s="20">
        <f>M138-M138*C177/100</f>
        <v>75</v>
      </c>
      <c r="N196" s="20">
        <f>N138-N138*C177/100</f>
        <v>75</v>
      </c>
      <c r="O196" s="20">
        <f>O138-O138*C177/100</f>
        <v>75</v>
      </c>
      <c r="P196" s="20">
        <f>P138-P138*C177/100</f>
        <v>75</v>
      </c>
      <c r="Q196" s="55">
        <f t="shared" si="47"/>
        <v>1225</v>
      </c>
    </row>
    <row r="197" spans="1:17">
      <c r="A197" s="20">
        <v>18</v>
      </c>
      <c r="B197" s="21" t="s">
        <v>81</v>
      </c>
      <c r="C197" s="33" t="s">
        <v>87</v>
      </c>
      <c r="D197" s="34"/>
      <c r="E197" s="20">
        <f>E139-E139*C177/100</f>
        <v>150</v>
      </c>
      <c r="F197" s="20">
        <f>F139-F139*C177/100</f>
        <v>75</v>
      </c>
      <c r="G197" s="20">
        <f>G139-G139*C177/100</f>
        <v>75</v>
      </c>
      <c r="H197" s="20">
        <f>H139-H139*C177/100</f>
        <v>37.5</v>
      </c>
      <c r="I197" s="20">
        <f>I139-I139*C177/100</f>
        <v>37.5</v>
      </c>
      <c r="J197" s="20">
        <f>J139-J139*C177/100</f>
        <v>37.5</v>
      </c>
      <c r="K197" s="20">
        <f>K139-K139*C177/100</f>
        <v>37.5</v>
      </c>
      <c r="L197" s="20">
        <f>L139-L139*C177/100</f>
        <v>37.5</v>
      </c>
      <c r="M197" s="20">
        <f>M139-M139*C177/100</f>
        <v>37.5</v>
      </c>
      <c r="N197" s="20">
        <f>N139-N139*C177/100</f>
        <v>37.5</v>
      </c>
      <c r="O197" s="20">
        <f>O139-O139*C177/100</f>
        <v>37.5</v>
      </c>
      <c r="P197" s="20">
        <f>P139-P139*C177/100</f>
        <v>37.5</v>
      </c>
      <c r="Q197" s="55">
        <f t="shared" si="47"/>
        <v>637.5</v>
      </c>
    </row>
    <row r="198" spans="1:17" ht="22.5">
      <c r="A198" s="20">
        <v>19</v>
      </c>
      <c r="B198" s="21" t="s">
        <v>84</v>
      </c>
      <c r="C198" s="33" t="s">
        <v>89</v>
      </c>
      <c r="D198" s="34"/>
      <c r="E198" s="20">
        <f>E140-E140*C177/100</f>
        <v>150</v>
      </c>
      <c r="F198" s="20">
        <f>F140-F140*C177/100</f>
        <v>75</v>
      </c>
      <c r="G198" s="20">
        <f>G140-G140*C177/100</f>
        <v>75</v>
      </c>
      <c r="H198" s="20">
        <f>H140-H140*C177/100</f>
        <v>37.5</v>
      </c>
      <c r="I198" s="20">
        <f>I140-I140*C177/100</f>
        <v>37.5</v>
      </c>
      <c r="J198" s="20">
        <f>J140-J140*C177/100</f>
        <v>37.5</v>
      </c>
      <c r="K198" s="20">
        <f>K140-K140*C177/100</f>
        <v>37.5</v>
      </c>
      <c r="L198" s="20">
        <f>L140-L140*C177/100</f>
        <v>37.5</v>
      </c>
      <c r="M198" s="20">
        <f>M140-M140*C177/100</f>
        <v>37.5</v>
      </c>
      <c r="N198" s="20">
        <f>N140-N140*C177/100</f>
        <v>37.5</v>
      </c>
      <c r="O198" s="20">
        <f>O140-O140*C177/100</f>
        <v>37.5</v>
      </c>
      <c r="P198" s="20">
        <f>P140-P140*C177/100</f>
        <v>37.5</v>
      </c>
      <c r="Q198" s="55">
        <f t="shared" si="47"/>
        <v>637.5</v>
      </c>
    </row>
    <row r="199" spans="1:17">
      <c r="A199" s="20">
        <v>20</v>
      </c>
      <c r="B199" s="21" t="s">
        <v>85</v>
      </c>
      <c r="C199" s="33" t="s">
        <v>87</v>
      </c>
      <c r="D199" s="34"/>
      <c r="E199" s="20">
        <f>E141-E141*C177/100</f>
        <v>750</v>
      </c>
      <c r="F199" s="20">
        <f>F141-F141*C177/100</f>
        <v>60</v>
      </c>
      <c r="G199" s="20">
        <f>G141-G141*C177/100</f>
        <v>60</v>
      </c>
      <c r="H199" s="20">
        <f>H141-H141*C177/100</f>
        <v>60</v>
      </c>
      <c r="I199" s="20">
        <f>I141-I141*C177/100</f>
        <v>60</v>
      </c>
      <c r="J199" s="20">
        <f>J141-J141*C177/100</f>
        <v>60</v>
      </c>
      <c r="K199" s="20">
        <f>K141-K141*C177/100</f>
        <v>60</v>
      </c>
      <c r="L199" s="20">
        <f>L141-L141*C177/100</f>
        <v>60</v>
      </c>
      <c r="M199" s="20">
        <f>M141-M141*C177/100</f>
        <v>60</v>
      </c>
      <c r="N199" s="20">
        <f>N141-N141*C177/100</f>
        <v>60</v>
      </c>
      <c r="O199" s="20">
        <f>O141-O141*C177/100</f>
        <v>60</v>
      </c>
      <c r="P199" s="20">
        <f>P141-P141*C177/100</f>
        <v>60</v>
      </c>
      <c r="Q199" s="55">
        <f t="shared" si="47"/>
        <v>1410</v>
      </c>
    </row>
    <row r="200" spans="1:17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>
      <c r="A202" s="15"/>
      <c r="B202" s="15"/>
      <c r="C202" s="15"/>
      <c r="D202" s="15"/>
      <c r="E202" s="39">
        <v>42186</v>
      </c>
      <c r="F202" s="39">
        <v>42217</v>
      </c>
      <c r="G202" s="39">
        <v>42248</v>
      </c>
      <c r="H202" s="39">
        <v>42278</v>
      </c>
      <c r="I202" s="39">
        <v>42309</v>
      </c>
      <c r="J202" s="39">
        <v>42339</v>
      </c>
      <c r="K202" s="39">
        <v>42370</v>
      </c>
      <c r="L202" s="39">
        <v>42401</v>
      </c>
      <c r="M202" s="39">
        <v>42430</v>
      </c>
      <c r="N202" s="39">
        <v>42461</v>
      </c>
      <c r="O202" s="39">
        <v>42491</v>
      </c>
      <c r="P202" s="39">
        <v>42522</v>
      </c>
      <c r="Q202" s="15"/>
    </row>
    <row r="203" spans="1:17">
      <c r="A203" s="15"/>
      <c r="B203" s="31" t="s">
        <v>103</v>
      </c>
      <c r="C203" s="36" t="s">
        <v>105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1" t="s">
        <v>106</v>
      </c>
    </row>
    <row r="204" spans="1:17">
      <c r="A204" s="20">
        <v>1</v>
      </c>
      <c r="B204" s="21" t="s">
        <v>66</v>
      </c>
      <c r="C204" s="37">
        <f>C146</f>
        <v>47.61</v>
      </c>
      <c r="D204" s="15"/>
      <c r="E204" s="40">
        <f>E180*C204</f>
        <v>1785.375</v>
      </c>
      <c r="F204" s="40">
        <f>F180*C204</f>
        <v>714.15</v>
      </c>
      <c r="G204" s="40">
        <f>G180*C204</f>
        <v>714.15</v>
      </c>
      <c r="H204" s="40">
        <f>H180*C204</f>
        <v>714.15</v>
      </c>
      <c r="I204" s="40">
        <f>I180*C204</f>
        <v>714.15</v>
      </c>
      <c r="J204" s="40">
        <f>J180*C204</f>
        <v>714.15</v>
      </c>
      <c r="K204" s="40">
        <f>K180*C204</f>
        <v>714.15</v>
      </c>
      <c r="L204" s="40">
        <f>L180*C204</f>
        <v>714.15</v>
      </c>
      <c r="M204" s="40">
        <f>M180*C204</f>
        <v>714.15</v>
      </c>
      <c r="N204" s="40">
        <f>N180*C204</f>
        <v>714.15</v>
      </c>
      <c r="O204" s="40">
        <f>O180*C204</f>
        <v>714.15</v>
      </c>
      <c r="P204" s="56">
        <f>P180*C204</f>
        <v>714.15</v>
      </c>
      <c r="Q204" s="57">
        <f>SUM(E204:P204)</f>
        <v>9641.0249999999978</v>
      </c>
    </row>
    <row r="205" spans="1:17">
      <c r="A205" s="20">
        <v>2</v>
      </c>
      <c r="B205" s="21" t="s">
        <v>67</v>
      </c>
      <c r="C205" s="37">
        <f t="shared" ref="C205:C223" si="48">C147</f>
        <v>54.509999999999991</v>
      </c>
      <c r="D205" s="15"/>
      <c r="E205" s="40">
        <f>E181*C205</f>
        <v>4088.2499999999991</v>
      </c>
      <c r="F205" s="40">
        <f t="shared" ref="F205:F223" si="49">F181*C205</f>
        <v>2044.1249999999995</v>
      </c>
      <c r="G205" s="40">
        <f t="shared" ref="G205:G223" si="50">G181*C205</f>
        <v>1226.4749999999999</v>
      </c>
      <c r="H205" s="40">
        <f t="shared" ref="H205:H223" si="51">H181*C205</f>
        <v>1226.4749999999999</v>
      </c>
      <c r="I205" s="40">
        <f t="shared" ref="I205:I223" si="52">I181*C205</f>
        <v>1226.4749999999999</v>
      </c>
      <c r="J205" s="40">
        <f t="shared" ref="J205:J223" si="53">J181*C205</f>
        <v>1226.4749999999999</v>
      </c>
      <c r="K205" s="40">
        <f t="shared" ref="K205:K223" si="54">K181*C205</f>
        <v>1226.4749999999999</v>
      </c>
      <c r="L205" s="40">
        <f t="shared" ref="L205:L223" si="55">L181*C205</f>
        <v>1226.4749999999999</v>
      </c>
      <c r="M205" s="40">
        <f t="shared" ref="M205:M223" si="56">M181*C205</f>
        <v>1226.4749999999999</v>
      </c>
      <c r="N205" s="40">
        <f t="shared" ref="N205:N223" si="57">N181*C205</f>
        <v>1226.4749999999999</v>
      </c>
      <c r="O205" s="40">
        <f t="shared" ref="O205:O223" si="58">O181*C205</f>
        <v>1226.4749999999999</v>
      </c>
      <c r="P205" s="56">
        <f t="shared" ref="P205:P223" si="59">P181*C205</f>
        <v>1226.4749999999999</v>
      </c>
      <c r="Q205" s="57">
        <f t="shared" ref="Q205:Q223" si="60">SUM(E205:P205)</f>
        <v>18397.125</v>
      </c>
    </row>
    <row r="206" spans="1:17">
      <c r="A206" s="20">
        <v>3</v>
      </c>
      <c r="B206" s="21" t="s">
        <v>69</v>
      </c>
      <c r="C206" s="37">
        <f t="shared" si="48"/>
        <v>26.91</v>
      </c>
      <c r="D206" s="15"/>
      <c r="E206" s="40">
        <f t="shared" ref="E206:E223" si="61">E182*C206</f>
        <v>403.65</v>
      </c>
      <c r="F206" s="40">
        <f t="shared" si="49"/>
        <v>302.73750000000001</v>
      </c>
      <c r="G206" s="40">
        <f t="shared" si="50"/>
        <v>302.73750000000001</v>
      </c>
      <c r="H206" s="40">
        <f t="shared" si="51"/>
        <v>302.73750000000001</v>
      </c>
      <c r="I206" s="40">
        <f t="shared" si="52"/>
        <v>302.73750000000001</v>
      </c>
      <c r="J206" s="40">
        <f t="shared" si="53"/>
        <v>302.73750000000001</v>
      </c>
      <c r="K206" s="40">
        <f t="shared" si="54"/>
        <v>302.73750000000001</v>
      </c>
      <c r="L206" s="40">
        <f t="shared" si="55"/>
        <v>302.73750000000001</v>
      </c>
      <c r="M206" s="40">
        <f t="shared" si="56"/>
        <v>302.73750000000001</v>
      </c>
      <c r="N206" s="40">
        <f t="shared" si="57"/>
        <v>302.73750000000001</v>
      </c>
      <c r="O206" s="40">
        <f t="shared" si="58"/>
        <v>302.73750000000001</v>
      </c>
      <c r="P206" s="56">
        <f t="shared" si="59"/>
        <v>302.73750000000001</v>
      </c>
      <c r="Q206" s="57">
        <f t="shared" si="60"/>
        <v>3733.7625000000007</v>
      </c>
    </row>
    <row r="207" spans="1:17">
      <c r="A207" s="20">
        <v>4</v>
      </c>
      <c r="B207" s="21" t="s">
        <v>68</v>
      </c>
      <c r="C207" s="37">
        <f t="shared" si="48"/>
        <v>47.61</v>
      </c>
      <c r="D207" s="15"/>
      <c r="E207" s="40">
        <f t="shared" si="61"/>
        <v>714.15</v>
      </c>
      <c r="F207" s="40">
        <f t="shared" si="49"/>
        <v>357.07499999999999</v>
      </c>
      <c r="G207" s="40">
        <f t="shared" si="50"/>
        <v>357.07499999999999</v>
      </c>
      <c r="H207" s="40">
        <f t="shared" si="51"/>
        <v>357.07499999999999</v>
      </c>
      <c r="I207" s="40">
        <f t="shared" si="52"/>
        <v>357.07499999999999</v>
      </c>
      <c r="J207" s="40">
        <f t="shared" si="53"/>
        <v>357.07499999999999</v>
      </c>
      <c r="K207" s="40">
        <f t="shared" si="54"/>
        <v>357.07499999999999</v>
      </c>
      <c r="L207" s="40">
        <f t="shared" si="55"/>
        <v>357.07499999999999</v>
      </c>
      <c r="M207" s="40">
        <f t="shared" si="56"/>
        <v>357.07499999999999</v>
      </c>
      <c r="N207" s="40">
        <f t="shared" si="57"/>
        <v>357.07499999999999</v>
      </c>
      <c r="O207" s="40">
        <f t="shared" si="58"/>
        <v>357.07499999999999</v>
      </c>
      <c r="P207" s="56">
        <f t="shared" si="59"/>
        <v>357.07499999999999</v>
      </c>
      <c r="Q207" s="57">
        <f t="shared" si="60"/>
        <v>4641.9749999999985</v>
      </c>
    </row>
    <row r="208" spans="1:17">
      <c r="A208" s="20">
        <v>5</v>
      </c>
      <c r="B208" s="21" t="s">
        <v>70</v>
      </c>
      <c r="C208" s="37">
        <f t="shared" si="48"/>
        <v>13.11</v>
      </c>
      <c r="D208" s="15"/>
      <c r="E208" s="40">
        <f t="shared" si="61"/>
        <v>491.625</v>
      </c>
      <c r="F208" s="40">
        <f t="shared" si="49"/>
        <v>294.97499999999997</v>
      </c>
      <c r="G208" s="40">
        <f t="shared" si="50"/>
        <v>294.97499999999997</v>
      </c>
      <c r="H208" s="40">
        <f t="shared" si="51"/>
        <v>294.97499999999997</v>
      </c>
      <c r="I208" s="40">
        <f t="shared" si="52"/>
        <v>294.97499999999997</v>
      </c>
      <c r="J208" s="40">
        <f t="shared" si="53"/>
        <v>294.97499999999997</v>
      </c>
      <c r="K208" s="40">
        <f t="shared" si="54"/>
        <v>294.97499999999997</v>
      </c>
      <c r="L208" s="40">
        <f t="shared" si="55"/>
        <v>294.97499999999997</v>
      </c>
      <c r="M208" s="40">
        <f t="shared" si="56"/>
        <v>294.97499999999997</v>
      </c>
      <c r="N208" s="40">
        <f t="shared" si="57"/>
        <v>294.97499999999997</v>
      </c>
      <c r="O208" s="40">
        <f t="shared" si="58"/>
        <v>294.97499999999997</v>
      </c>
      <c r="P208" s="56">
        <f t="shared" si="59"/>
        <v>294.97499999999997</v>
      </c>
      <c r="Q208" s="57">
        <f t="shared" si="60"/>
        <v>3736.349999999999</v>
      </c>
    </row>
    <row r="209" spans="1:17">
      <c r="A209" s="20">
        <v>6</v>
      </c>
      <c r="B209" s="21" t="s">
        <v>73</v>
      </c>
      <c r="C209" s="37">
        <f t="shared" si="48"/>
        <v>1.38</v>
      </c>
      <c r="D209" s="15"/>
      <c r="E209" s="40">
        <f t="shared" si="61"/>
        <v>517.5</v>
      </c>
      <c r="F209" s="40">
        <f t="shared" si="49"/>
        <v>103.49999999999999</v>
      </c>
      <c r="G209" s="40">
        <f t="shared" si="50"/>
        <v>103.49999999999999</v>
      </c>
      <c r="H209" s="40">
        <f t="shared" si="51"/>
        <v>103.49999999999999</v>
      </c>
      <c r="I209" s="40">
        <f t="shared" si="52"/>
        <v>103.49999999999999</v>
      </c>
      <c r="J209" s="40">
        <f t="shared" si="53"/>
        <v>103.49999999999999</v>
      </c>
      <c r="K209" s="40">
        <f t="shared" si="54"/>
        <v>103.49999999999999</v>
      </c>
      <c r="L209" s="40">
        <f t="shared" si="55"/>
        <v>103.49999999999999</v>
      </c>
      <c r="M209" s="40">
        <f t="shared" si="56"/>
        <v>103.49999999999999</v>
      </c>
      <c r="N209" s="40">
        <f t="shared" si="57"/>
        <v>103.49999999999999</v>
      </c>
      <c r="O209" s="40">
        <f t="shared" si="58"/>
        <v>103.49999999999999</v>
      </c>
      <c r="P209" s="56">
        <f t="shared" si="59"/>
        <v>103.49999999999999</v>
      </c>
      <c r="Q209" s="57">
        <f t="shared" si="60"/>
        <v>1656</v>
      </c>
    </row>
    <row r="210" spans="1:17">
      <c r="A210" s="20">
        <v>7</v>
      </c>
      <c r="B210" s="21" t="s">
        <v>72</v>
      </c>
      <c r="C210" s="37">
        <f t="shared" si="48"/>
        <v>13.11</v>
      </c>
      <c r="D210" s="15"/>
      <c r="E210" s="40">
        <f t="shared" si="61"/>
        <v>491.625</v>
      </c>
      <c r="F210" s="40">
        <f t="shared" si="49"/>
        <v>196.64999999999998</v>
      </c>
      <c r="G210" s="40">
        <f t="shared" si="50"/>
        <v>196.64999999999998</v>
      </c>
      <c r="H210" s="40">
        <f t="shared" si="51"/>
        <v>196.64999999999998</v>
      </c>
      <c r="I210" s="40">
        <f t="shared" si="52"/>
        <v>196.64999999999998</v>
      </c>
      <c r="J210" s="40">
        <f t="shared" si="53"/>
        <v>196.64999999999998</v>
      </c>
      <c r="K210" s="40">
        <f t="shared" si="54"/>
        <v>196.64999999999998</v>
      </c>
      <c r="L210" s="40">
        <f t="shared" si="55"/>
        <v>196.64999999999998</v>
      </c>
      <c r="M210" s="40">
        <f t="shared" si="56"/>
        <v>196.64999999999998</v>
      </c>
      <c r="N210" s="40">
        <f t="shared" si="57"/>
        <v>196.64999999999998</v>
      </c>
      <c r="O210" s="40">
        <f t="shared" si="58"/>
        <v>196.64999999999998</v>
      </c>
      <c r="P210" s="56">
        <f t="shared" si="59"/>
        <v>196.64999999999998</v>
      </c>
      <c r="Q210" s="57">
        <f t="shared" si="60"/>
        <v>2654.7750000000005</v>
      </c>
    </row>
    <row r="211" spans="1:17">
      <c r="A211" s="20">
        <v>8</v>
      </c>
      <c r="B211" s="21" t="s">
        <v>71</v>
      </c>
      <c r="C211" s="37">
        <f t="shared" si="48"/>
        <v>206.99999999999997</v>
      </c>
      <c r="D211" s="15"/>
      <c r="E211" s="40">
        <f t="shared" si="61"/>
        <v>776.24999999999989</v>
      </c>
      <c r="F211" s="40">
        <f t="shared" si="49"/>
        <v>465.74999999999994</v>
      </c>
      <c r="G211" s="40">
        <f t="shared" si="50"/>
        <v>465.74999999999994</v>
      </c>
      <c r="H211" s="40">
        <f t="shared" si="51"/>
        <v>465.74999999999994</v>
      </c>
      <c r="I211" s="40">
        <f t="shared" si="52"/>
        <v>465.74999999999994</v>
      </c>
      <c r="J211" s="40">
        <f t="shared" si="53"/>
        <v>465.74999999999994</v>
      </c>
      <c r="K211" s="40">
        <f t="shared" si="54"/>
        <v>465.74999999999994</v>
      </c>
      <c r="L211" s="40">
        <f t="shared" si="55"/>
        <v>465.74999999999994</v>
      </c>
      <c r="M211" s="40">
        <f t="shared" si="56"/>
        <v>465.74999999999994</v>
      </c>
      <c r="N211" s="40">
        <f t="shared" si="57"/>
        <v>465.74999999999994</v>
      </c>
      <c r="O211" s="40">
        <f t="shared" si="58"/>
        <v>465.74999999999994</v>
      </c>
      <c r="P211" s="56">
        <f t="shared" si="59"/>
        <v>465.74999999999994</v>
      </c>
      <c r="Q211" s="57">
        <f t="shared" si="60"/>
        <v>5899.4999999999991</v>
      </c>
    </row>
    <row r="212" spans="1:17">
      <c r="A212" s="20">
        <v>9</v>
      </c>
      <c r="B212" s="21" t="s">
        <v>74</v>
      </c>
      <c r="C212" s="37">
        <f t="shared" si="48"/>
        <v>13.11</v>
      </c>
      <c r="D212" s="15"/>
      <c r="E212" s="40">
        <f t="shared" si="61"/>
        <v>491.625</v>
      </c>
      <c r="F212" s="40">
        <f t="shared" si="49"/>
        <v>245.8125</v>
      </c>
      <c r="G212" s="40">
        <f t="shared" si="50"/>
        <v>245.8125</v>
      </c>
      <c r="H212" s="40">
        <f t="shared" si="51"/>
        <v>196.64999999999998</v>
      </c>
      <c r="I212" s="40">
        <f t="shared" si="52"/>
        <v>196.64999999999998</v>
      </c>
      <c r="J212" s="40">
        <f t="shared" si="53"/>
        <v>196.64999999999998</v>
      </c>
      <c r="K212" s="40">
        <f t="shared" si="54"/>
        <v>196.64999999999998</v>
      </c>
      <c r="L212" s="40">
        <f t="shared" si="55"/>
        <v>196.64999999999998</v>
      </c>
      <c r="M212" s="40">
        <f t="shared" si="56"/>
        <v>196.64999999999998</v>
      </c>
      <c r="N212" s="40">
        <f t="shared" si="57"/>
        <v>196.64999999999998</v>
      </c>
      <c r="O212" s="40">
        <f t="shared" si="58"/>
        <v>196.64999999999998</v>
      </c>
      <c r="P212" s="56">
        <f t="shared" si="59"/>
        <v>196.64999999999998</v>
      </c>
      <c r="Q212" s="57">
        <f t="shared" si="60"/>
        <v>2753.1000000000008</v>
      </c>
    </row>
    <row r="213" spans="1:17">
      <c r="A213" s="20">
        <v>10</v>
      </c>
      <c r="B213" s="21" t="s">
        <v>75</v>
      </c>
      <c r="C213" s="37">
        <f t="shared" si="48"/>
        <v>11.04</v>
      </c>
      <c r="D213" s="15"/>
      <c r="E213" s="40">
        <f t="shared" si="61"/>
        <v>8280</v>
      </c>
      <c r="F213" s="40">
        <f t="shared" si="49"/>
        <v>4140</v>
      </c>
      <c r="G213" s="40">
        <f t="shared" si="50"/>
        <v>4140</v>
      </c>
      <c r="H213" s="40">
        <f t="shared" si="51"/>
        <v>4140</v>
      </c>
      <c r="I213" s="40">
        <f t="shared" si="52"/>
        <v>4140</v>
      </c>
      <c r="J213" s="40">
        <f t="shared" si="53"/>
        <v>4140</v>
      </c>
      <c r="K213" s="40">
        <f t="shared" si="54"/>
        <v>4140</v>
      </c>
      <c r="L213" s="40">
        <f t="shared" si="55"/>
        <v>4140</v>
      </c>
      <c r="M213" s="40">
        <f t="shared" si="56"/>
        <v>4140</v>
      </c>
      <c r="N213" s="40">
        <f t="shared" si="57"/>
        <v>4140</v>
      </c>
      <c r="O213" s="40">
        <f t="shared" si="58"/>
        <v>4140</v>
      </c>
      <c r="P213" s="56">
        <f t="shared" si="59"/>
        <v>4140</v>
      </c>
      <c r="Q213" s="57">
        <f t="shared" si="60"/>
        <v>53820</v>
      </c>
    </row>
    <row r="214" spans="1:17">
      <c r="A214" s="20">
        <v>11</v>
      </c>
      <c r="B214" s="21" t="s">
        <v>76</v>
      </c>
      <c r="C214" s="37">
        <f t="shared" si="48"/>
        <v>14.489999999999998</v>
      </c>
      <c r="D214" s="15"/>
      <c r="E214" s="40">
        <f t="shared" si="61"/>
        <v>5433.7499999999991</v>
      </c>
      <c r="F214" s="40">
        <f t="shared" si="49"/>
        <v>1630.1249999999998</v>
      </c>
      <c r="G214" s="40">
        <f t="shared" si="50"/>
        <v>1630.1249999999998</v>
      </c>
      <c r="H214" s="40">
        <f t="shared" si="51"/>
        <v>1086.7499999999998</v>
      </c>
      <c r="I214" s="40">
        <f t="shared" si="52"/>
        <v>1086.7499999999998</v>
      </c>
      <c r="J214" s="40">
        <f t="shared" si="53"/>
        <v>1086.7499999999998</v>
      </c>
      <c r="K214" s="40">
        <f t="shared" si="54"/>
        <v>1086.7499999999998</v>
      </c>
      <c r="L214" s="40">
        <f t="shared" si="55"/>
        <v>1086.7499999999998</v>
      </c>
      <c r="M214" s="40">
        <f t="shared" si="56"/>
        <v>1086.7499999999998</v>
      </c>
      <c r="N214" s="40">
        <f t="shared" si="57"/>
        <v>1086.7499999999998</v>
      </c>
      <c r="O214" s="40">
        <f t="shared" si="58"/>
        <v>1086.7499999999998</v>
      </c>
      <c r="P214" s="56">
        <f t="shared" si="59"/>
        <v>1086.7499999999998</v>
      </c>
      <c r="Q214" s="57">
        <f t="shared" si="60"/>
        <v>18474.749999999996</v>
      </c>
    </row>
    <row r="215" spans="1:17">
      <c r="A215" s="20">
        <v>12</v>
      </c>
      <c r="B215" s="21" t="s">
        <v>77</v>
      </c>
      <c r="C215" s="37">
        <f t="shared" si="48"/>
        <v>7.589999999999999</v>
      </c>
      <c r="D215" s="15"/>
      <c r="E215" s="40">
        <f t="shared" si="61"/>
        <v>1138.4999999999998</v>
      </c>
      <c r="F215" s="40">
        <f t="shared" si="49"/>
        <v>284.62499999999994</v>
      </c>
      <c r="G215" s="40">
        <f t="shared" si="50"/>
        <v>284.62499999999994</v>
      </c>
      <c r="H215" s="40">
        <f t="shared" si="51"/>
        <v>284.62499999999994</v>
      </c>
      <c r="I215" s="40">
        <f t="shared" si="52"/>
        <v>284.62499999999994</v>
      </c>
      <c r="J215" s="40">
        <f t="shared" si="53"/>
        <v>284.62499999999994</v>
      </c>
      <c r="K215" s="40">
        <f t="shared" si="54"/>
        <v>284.62499999999994</v>
      </c>
      <c r="L215" s="40">
        <f t="shared" si="55"/>
        <v>284.62499999999994</v>
      </c>
      <c r="M215" s="40">
        <f t="shared" si="56"/>
        <v>284.62499999999994</v>
      </c>
      <c r="N215" s="40">
        <f t="shared" si="57"/>
        <v>284.62499999999994</v>
      </c>
      <c r="O215" s="40">
        <f t="shared" si="58"/>
        <v>284.62499999999994</v>
      </c>
      <c r="P215" s="56">
        <f t="shared" si="59"/>
        <v>284.62499999999994</v>
      </c>
      <c r="Q215" s="57">
        <f t="shared" si="60"/>
        <v>4269.3749999999991</v>
      </c>
    </row>
    <row r="216" spans="1:17">
      <c r="A216" s="20">
        <v>13</v>
      </c>
      <c r="B216" s="21" t="s">
        <v>78</v>
      </c>
      <c r="C216" s="37">
        <f t="shared" si="48"/>
        <v>4.8299999999999992</v>
      </c>
      <c r="D216" s="15"/>
      <c r="E216" s="40">
        <f t="shared" si="61"/>
        <v>18112.499999999996</v>
      </c>
      <c r="F216" s="40">
        <f t="shared" si="49"/>
        <v>18112.499999999996</v>
      </c>
      <c r="G216" s="40">
        <f t="shared" si="50"/>
        <v>18112.499999999996</v>
      </c>
      <c r="H216" s="40">
        <f t="shared" si="51"/>
        <v>18112.499999999996</v>
      </c>
      <c r="I216" s="40">
        <f t="shared" si="52"/>
        <v>18112.499999999996</v>
      </c>
      <c r="J216" s="40">
        <f t="shared" si="53"/>
        <v>18112.499999999996</v>
      </c>
      <c r="K216" s="40">
        <f t="shared" si="54"/>
        <v>18112.499999999996</v>
      </c>
      <c r="L216" s="40">
        <f t="shared" si="55"/>
        <v>18112.499999999996</v>
      </c>
      <c r="M216" s="40">
        <f t="shared" si="56"/>
        <v>18112.499999999996</v>
      </c>
      <c r="N216" s="40">
        <f t="shared" si="57"/>
        <v>18112.499999999996</v>
      </c>
      <c r="O216" s="40">
        <f t="shared" si="58"/>
        <v>18112.499999999996</v>
      </c>
      <c r="P216" s="56">
        <f t="shared" si="59"/>
        <v>18112.499999999996</v>
      </c>
      <c r="Q216" s="57">
        <f t="shared" si="60"/>
        <v>217349.99999999997</v>
      </c>
    </row>
    <row r="217" spans="1:17">
      <c r="A217" s="20">
        <v>14</v>
      </c>
      <c r="B217" s="21" t="s">
        <v>79</v>
      </c>
      <c r="C217" s="37">
        <f t="shared" si="48"/>
        <v>2.76</v>
      </c>
      <c r="D217" s="15"/>
      <c r="E217" s="40">
        <f t="shared" si="61"/>
        <v>8280</v>
      </c>
      <c r="F217" s="40">
        <f t="shared" si="49"/>
        <v>6209.9999999999991</v>
      </c>
      <c r="G217" s="40">
        <f t="shared" si="50"/>
        <v>6209.9999999999991</v>
      </c>
      <c r="H217" s="40">
        <f t="shared" si="51"/>
        <v>8280</v>
      </c>
      <c r="I217" s="40">
        <f t="shared" si="52"/>
        <v>6209.9999999999991</v>
      </c>
      <c r="J217" s="40">
        <f t="shared" si="53"/>
        <v>6209.9999999999991</v>
      </c>
      <c r="K217" s="40">
        <f t="shared" si="54"/>
        <v>8280</v>
      </c>
      <c r="L217" s="40">
        <f t="shared" si="55"/>
        <v>6209.9999999999991</v>
      </c>
      <c r="M217" s="40">
        <f t="shared" si="56"/>
        <v>6209.9999999999991</v>
      </c>
      <c r="N217" s="40">
        <f t="shared" si="57"/>
        <v>8280</v>
      </c>
      <c r="O217" s="40">
        <f t="shared" si="58"/>
        <v>6209.9999999999991</v>
      </c>
      <c r="P217" s="56">
        <f t="shared" si="59"/>
        <v>6209.9999999999991</v>
      </c>
      <c r="Q217" s="57">
        <f t="shared" si="60"/>
        <v>82800</v>
      </c>
    </row>
    <row r="218" spans="1:17">
      <c r="A218" s="20">
        <v>15</v>
      </c>
      <c r="B218" s="21" t="s">
        <v>83</v>
      </c>
      <c r="C218" s="37">
        <f t="shared" si="48"/>
        <v>8.2799999999999994</v>
      </c>
      <c r="D218" s="15"/>
      <c r="E218" s="40">
        <f t="shared" si="61"/>
        <v>3104.9999999999995</v>
      </c>
      <c r="F218" s="40">
        <f t="shared" si="49"/>
        <v>621</v>
      </c>
      <c r="G218" s="40">
        <f t="shared" si="50"/>
        <v>621</v>
      </c>
      <c r="H218" s="40">
        <f t="shared" si="51"/>
        <v>621</v>
      </c>
      <c r="I218" s="40">
        <f t="shared" si="52"/>
        <v>621</v>
      </c>
      <c r="J218" s="40">
        <f t="shared" si="53"/>
        <v>621</v>
      </c>
      <c r="K218" s="40">
        <f t="shared" si="54"/>
        <v>621</v>
      </c>
      <c r="L218" s="40">
        <f t="shared" si="55"/>
        <v>621</v>
      </c>
      <c r="M218" s="40">
        <f t="shared" si="56"/>
        <v>621</v>
      </c>
      <c r="N218" s="40">
        <f t="shared" si="57"/>
        <v>621</v>
      </c>
      <c r="O218" s="40">
        <f t="shared" si="58"/>
        <v>621</v>
      </c>
      <c r="P218" s="56">
        <f t="shared" si="59"/>
        <v>621</v>
      </c>
      <c r="Q218" s="57">
        <f t="shared" si="60"/>
        <v>9936</v>
      </c>
    </row>
    <row r="219" spans="1:17">
      <c r="A219" s="20">
        <v>16</v>
      </c>
      <c r="B219" s="21" t="s">
        <v>82</v>
      </c>
      <c r="C219" s="37">
        <f t="shared" si="48"/>
        <v>8.2799999999999994</v>
      </c>
      <c r="D219" s="15"/>
      <c r="E219" s="40">
        <f t="shared" si="61"/>
        <v>3104.9999999999995</v>
      </c>
      <c r="F219" s="40">
        <f t="shared" si="49"/>
        <v>621</v>
      </c>
      <c r="G219" s="40">
        <f t="shared" si="50"/>
        <v>621</v>
      </c>
      <c r="H219" s="40">
        <f t="shared" si="51"/>
        <v>621</v>
      </c>
      <c r="I219" s="40">
        <f t="shared" si="52"/>
        <v>621</v>
      </c>
      <c r="J219" s="40">
        <f t="shared" si="53"/>
        <v>621</v>
      </c>
      <c r="K219" s="40">
        <f t="shared" si="54"/>
        <v>621</v>
      </c>
      <c r="L219" s="40">
        <f t="shared" si="55"/>
        <v>621</v>
      </c>
      <c r="M219" s="40">
        <f t="shared" si="56"/>
        <v>621</v>
      </c>
      <c r="N219" s="40">
        <f t="shared" si="57"/>
        <v>621</v>
      </c>
      <c r="O219" s="40">
        <f t="shared" si="58"/>
        <v>621</v>
      </c>
      <c r="P219" s="56">
        <f t="shared" si="59"/>
        <v>621</v>
      </c>
      <c r="Q219" s="57">
        <f t="shared" si="60"/>
        <v>9936</v>
      </c>
    </row>
    <row r="220" spans="1:17">
      <c r="A220" s="20">
        <v>17</v>
      </c>
      <c r="B220" s="21" t="s">
        <v>80</v>
      </c>
      <c r="C220" s="37">
        <f t="shared" si="48"/>
        <v>9.66</v>
      </c>
      <c r="D220" s="15"/>
      <c r="E220" s="40">
        <f t="shared" si="61"/>
        <v>3622.5</v>
      </c>
      <c r="F220" s="40">
        <f t="shared" si="49"/>
        <v>724.5</v>
      </c>
      <c r="G220" s="40">
        <f t="shared" si="50"/>
        <v>724.5</v>
      </c>
      <c r="H220" s="40">
        <f t="shared" si="51"/>
        <v>966</v>
      </c>
      <c r="I220" s="40">
        <f t="shared" si="52"/>
        <v>724.5</v>
      </c>
      <c r="J220" s="40">
        <f t="shared" si="53"/>
        <v>724.5</v>
      </c>
      <c r="K220" s="40">
        <f t="shared" si="54"/>
        <v>724.5</v>
      </c>
      <c r="L220" s="40">
        <f t="shared" si="55"/>
        <v>724.5</v>
      </c>
      <c r="M220" s="40">
        <f t="shared" si="56"/>
        <v>724.5</v>
      </c>
      <c r="N220" s="40">
        <f t="shared" si="57"/>
        <v>724.5</v>
      </c>
      <c r="O220" s="40">
        <f t="shared" si="58"/>
        <v>724.5</v>
      </c>
      <c r="P220" s="56">
        <f t="shared" si="59"/>
        <v>724.5</v>
      </c>
      <c r="Q220" s="57">
        <f t="shared" si="60"/>
        <v>11833.5</v>
      </c>
    </row>
    <row r="221" spans="1:17">
      <c r="A221" s="20">
        <v>18</v>
      </c>
      <c r="B221" s="21" t="s">
        <v>81</v>
      </c>
      <c r="C221" s="37">
        <f t="shared" si="48"/>
        <v>11.04</v>
      </c>
      <c r="D221" s="15"/>
      <c r="E221" s="40">
        <f t="shared" si="61"/>
        <v>1655.9999999999998</v>
      </c>
      <c r="F221" s="40">
        <f t="shared" si="49"/>
        <v>827.99999999999989</v>
      </c>
      <c r="G221" s="40">
        <f t="shared" si="50"/>
        <v>827.99999999999989</v>
      </c>
      <c r="H221" s="40">
        <f t="shared" si="51"/>
        <v>413.99999999999994</v>
      </c>
      <c r="I221" s="40">
        <f t="shared" si="52"/>
        <v>413.99999999999994</v>
      </c>
      <c r="J221" s="40">
        <f t="shared" si="53"/>
        <v>413.99999999999994</v>
      </c>
      <c r="K221" s="40">
        <f t="shared" si="54"/>
        <v>413.99999999999994</v>
      </c>
      <c r="L221" s="40">
        <f t="shared" si="55"/>
        <v>413.99999999999994</v>
      </c>
      <c r="M221" s="40">
        <f t="shared" si="56"/>
        <v>413.99999999999994</v>
      </c>
      <c r="N221" s="40">
        <f t="shared" si="57"/>
        <v>413.99999999999994</v>
      </c>
      <c r="O221" s="40">
        <f t="shared" si="58"/>
        <v>413.99999999999994</v>
      </c>
      <c r="P221" s="56">
        <f t="shared" si="59"/>
        <v>413.99999999999994</v>
      </c>
      <c r="Q221" s="57">
        <f t="shared" si="60"/>
        <v>7037.9999999999991</v>
      </c>
    </row>
    <row r="222" spans="1:17">
      <c r="A222" s="20">
        <v>19</v>
      </c>
      <c r="B222" s="21" t="s">
        <v>84</v>
      </c>
      <c r="C222" s="37">
        <f t="shared" si="48"/>
        <v>13.799999999999999</v>
      </c>
      <c r="D222" s="15"/>
      <c r="E222" s="40">
        <f t="shared" si="61"/>
        <v>2070</v>
      </c>
      <c r="F222" s="40">
        <f t="shared" si="49"/>
        <v>1035</v>
      </c>
      <c r="G222" s="40">
        <f t="shared" si="50"/>
        <v>1035</v>
      </c>
      <c r="H222" s="40">
        <f t="shared" si="51"/>
        <v>517.5</v>
      </c>
      <c r="I222" s="40">
        <f t="shared" si="52"/>
        <v>517.5</v>
      </c>
      <c r="J222" s="40">
        <f t="shared" si="53"/>
        <v>517.5</v>
      </c>
      <c r="K222" s="40">
        <f t="shared" si="54"/>
        <v>517.5</v>
      </c>
      <c r="L222" s="40">
        <f t="shared" si="55"/>
        <v>517.5</v>
      </c>
      <c r="M222" s="40">
        <f t="shared" si="56"/>
        <v>517.5</v>
      </c>
      <c r="N222" s="40">
        <f t="shared" si="57"/>
        <v>517.5</v>
      </c>
      <c r="O222" s="40">
        <f t="shared" si="58"/>
        <v>517.5</v>
      </c>
      <c r="P222" s="56">
        <f t="shared" si="59"/>
        <v>517.5</v>
      </c>
      <c r="Q222" s="57">
        <f t="shared" si="60"/>
        <v>8797.5</v>
      </c>
    </row>
    <row r="223" spans="1:17">
      <c r="A223" s="20">
        <v>20</v>
      </c>
      <c r="B223" s="21" t="s">
        <v>85</v>
      </c>
      <c r="C223" s="37">
        <f t="shared" si="48"/>
        <v>6.21</v>
      </c>
      <c r="D223" s="15"/>
      <c r="E223" s="40">
        <f t="shared" si="61"/>
        <v>4657.5</v>
      </c>
      <c r="F223" s="40">
        <f t="shared" si="49"/>
        <v>372.6</v>
      </c>
      <c r="G223" s="40">
        <f t="shared" si="50"/>
        <v>372.6</v>
      </c>
      <c r="H223" s="40">
        <f t="shared" si="51"/>
        <v>372.6</v>
      </c>
      <c r="I223" s="40">
        <f t="shared" si="52"/>
        <v>372.6</v>
      </c>
      <c r="J223" s="40">
        <f t="shared" si="53"/>
        <v>372.6</v>
      </c>
      <c r="K223" s="40">
        <f t="shared" si="54"/>
        <v>372.6</v>
      </c>
      <c r="L223" s="40">
        <f t="shared" si="55"/>
        <v>372.6</v>
      </c>
      <c r="M223" s="40">
        <f t="shared" si="56"/>
        <v>372.6</v>
      </c>
      <c r="N223" s="40">
        <f t="shared" si="57"/>
        <v>372.6</v>
      </c>
      <c r="O223" s="40">
        <f t="shared" si="58"/>
        <v>372.6</v>
      </c>
      <c r="P223" s="56">
        <f t="shared" si="59"/>
        <v>372.6</v>
      </c>
      <c r="Q223" s="57">
        <f t="shared" si="60"/>
        <v>8756.100000000004</v>
      </c>
    </row>
    <row r="224" spans="1:17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>
      <c r="A225" s="15"/>
      <c r="B225" s="44" t="s">
        <v>194</v>
      </c>
      <c r="C225" s="20"/>
      <c r="D225" s="15"/>
      <c r="E225" s="43">
        <f>SUM(E204:E224)</f>
        <v>69220.799999999988</v>
      </c>
      <c r="F225" s="43">
        <f t="shared" ref="F225:P225" si="62">SUM(F204:F224)</f>
        <v>39304.124999999993</v>
      </c>
      <c r="G225" s="43">
        <f t="shared" si="62"/>
        <v>38486.474999999991</v>
      </c>
      <c r="H225" s="43">
        <f t="shared" si="62"/>
        <v>39273.937499999993</v>
      </c>
      <c r="I225" s="43">
        <f t="shared" si="62"/>
        <v>36962.437499999993</v>
      </c>
      <c r="J225" s="43">
        <f t="shared" si="62"/>
        <v>36962.437499999993</v>
      </c>
      <c r="K225" s="43">
        <f t="shared" si="62"/>
        <v>39032.437499999993</v>
      </c>
      <c r="L225" s="43">
        <f t="shared" si="62"/>
        <v>36962.437499999993</v>
      </c>
      <c r="M225" s="43">
        <f t="shared" si="62"/>
        <v>36962.437499999993</v>
      </c>
      <c r="N225" s="43">
        <f t="shared" si="62"/>
        <v>39032.437499999993</v>
      </c>
      <c r="O225" s="43">
        <f t="shared" si="62"/>
        <v>36962.437499999993</v>
      </c>
      <c r="P225" s="43">
        <f t="shared" si="62"/>
        <v>36962.437499999993</v>
      </c>
      <c r="Q225" s="15"/>
    </row>
    <row r="226" spans="1:17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1:17">
      <c r="A227" s="15"/>
      <c r="B227" s="45" t="s">
        <v>195</v>
      </c>
      <c r="C227" s="15"/>
      <c r="D227" s="15"/>
      <c r="E227" s="15"/>
      <c r="F227" s="15"/>
      <c r="G227" s="42">
        <f>E225+F225+G225</f>
        <v>147011.39999999997</v>
      </c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1:17">
      <c r="A228" s="15"/>
      <c r="B228" s="45" t="s">
        <v>196</v>
      </c>
      <c r="C228" s="15"/>
      <c r="D228" s="15"/>
      <c r="E228" s="15"/>
      <c r="F228" s="15"/>
      <c r="G228" s="15"/>
      <c r="H228" s="15"/>
      <c r="I228" s="15"/>
      <c r="J228" s="42">
        <f>H225+I225+J225</f>
        <v>113198.81249999997</v>
      </c>
      <c r="K228" s="15"/>
      <c r="L228" s="15"/>
      <c r="M228" s="15"/>
      <c r="N228" s="15"/>
      <c r="O228" s="15"/>
      <c r="P228" s="15"/>
      <c r="Q228" s="15"/>
    </row>
    <row r="229" spans="1:17">
      <c r="A229" s="15"/>
      <c r="B229" s="45" t="s">
        <v>197</v>
      </c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42">
        <f>K225+L225+M225</f>
        <v>112957.31249999997</v>
      </c>
      <c r="N229" s="15"/>
      <c r="O229" s="15"/>
      <c r="P229" s="15"/>
      <c r="Q229" s="15"/>
    </row>
    <row r="230" spans="1:17">
      <c r="A230" s="15"/>
      <c r="B230" s="45" t="s">
        <v>198</v>
      </c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42">
        <f>N225+O225+P225</f>
        <v>112957.31249999997</v>
      </c>
      <c r="Q230" s="15"/>
    </row>
    <row r="231" spans="1:17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1:17">
      <c r="A232" s="15"/>
      <c r="B232" s="45" t="s">
        <v>199</v>
      </c>
      <c r="C232" s="42">
        <f>G227+J228+M229+P230</f>
        <v>486124.83749999991</v>
      </c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</sheetData>
  <mergeCells count="20">
    <mergeCell ref="E119:G119"/>
    <mergeCell ref="H119:J119"/>
    <mergeCell ref="K119:M119"/>
    <mergeCell ref="N119:P119"/>
    <mergeCell ref="E2:P2"/>
    <mergeCell ref="E3:G3"/>
    <mergeCell ref="H3:J3"/>
    <mergeCell ref="K3:M3"/>
    <mergeCell ref="N3:P3"/>
    <mergeCell ref="E60:P60"/>
    <mergeCell ref="E61:G61"/>
    <mergeCell ref="H61:J61"/>
    <mergeCell ref="K61:M61"/>
    <mergeCell ref="N61:P61"/>
    <mergeCell ref="E118:P118"/>
    <mergeCell ref="E176:P176"/>
    <mergeCell ref="E177:G177"/>
    <mergeCell ref="H177:J177"/>
    <mergeCell ref="K177:M177"/>
    <mergeCell ref="N177:P177"/>
  </mergeCells>
  <pageMargins left="0.19685039370078741" right="0.19685039370078741" top="0.19685039370078741" bottom="0.19685039370078741" header="0.31496062992125984" footer="0.31496062992125984"/>
  <pageSetup paperSize="9"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zoomScale="80" zoomScaleNormal="80" workbookViewId="0">
      <selection sqref="A1:J16"/>
    </sheetView>
  </sheetViews>
  <sheetFormatPr defaultColWidth="9.125" defaultRowHeight="12.75"/>
  <cols>
    <col min="1" max="1" width="20.625" style="6" customWidth="1"/>
    <col min="2" max="2" width="33" style="6" bestFit="1" customWidth="1"/>
    <col min="3" max="3" width="11.125" style="6" customWidth="1"/>
    <col min="4" max="4" width="17.25" style="6" customWidth="1"/>
    <col min="5" max="5" width="16.125" style="6" customWidth="1"/>
    <col min="6" max="6" width="14.25" style="6" customWidth="1"/>
    <col min="7" max="7" width="15.75" style="6" customWidth="1"/>
    <col min="8" max="8" width="16.75" style="6" customWidth="1"/>
    <col min="9" max="9" width="15.25" style="6" customWidth="1"/>
    <col min="10" max="10" width="14.875" style="6" customWidth="1"/>
    <col min="11" max="16384" width="9.125" style="6"/>
  </cols>
  <sheetData>
    <row r="1" spans="1:10" ht="38.25">
      <c r="C1" s="156" t="s">
        <v>17</v>
      </c>
      <c r="D1" s="147" t="s">
        <v>26</v>
      </c>
      <c r="E1" s="147" t="s">
        <v>28</v>
      </c>
      <c r="F1" s="147" t="s">
        <v>29</v>
      </c>
      <c r="G1" s="157" t="s">
        <v>35</v>
      </c>
      <c r="H1" s="157" t="s">
        <v>36</v>
      </c>
      <c r="I1" s="157" t="s">
        <v>27</v>
      </c>
      <c r="J1" s="157" t="s">
        <v>30</v>
      </c>
    </row>
    <row r="2" spans="1:10">
      <c r="A2" s="158" t="s">
        <v>0</v>
      </c>
      <c r="B2" s="159" t="s">
        <v>1</v>
      </c>
      <c r="C2" s="160">
        <v>1</v>
      </c>
      <c r="D2" s="161">
        <v>1800</v>
      </c>
      <c r="E2" s="5">
        <f>D2+(D2*3)/100</f>
        <v>1854</v>
      </c>
      <c r="F2" s="5">
        <f>E2+(E2*3)/100</f>
        <v>1909.62</v>
      </c>
      <c r="G2" s="5">
        <f t="shared" ref="G2:G6" si="0">C2*D2</f>
        <v>1800</v>
      </c>
      <c r="H2" s="5">
        <f>C2*D2</f>
        <v>1800</v>
      </c>
      <c r="I2" s="5">
        <f t="shared" ref="I2:I15" si="1">C2*E2</f>
        <v>1854</v>
      </c>
      <c r="J2" s="5">
        <f>C2*F2</f>
        <v>1909.62</v>
      </c>
    </row>
    <row r="3" spans="1:10">
      <c r="B3" s="159" t="s">
        <v>2</v>
      </c>
      <c r="C3" s="160">
        <v>1</v>
      </c>
      <c r="D3" s="161">
        <v>1500</v>
      </c>
      <c r="E3" s="5">
        <f t="shared" ref="E3:E15" si="2">D3+(D3*3)/100</f>
        <v>1545</v>
      </c>
      <c r="F3" s="5">
        <f t="shared" ref="F3" si="3">E3+(E3*3)/100</f>
        <v>1591.35</v>
      </c>
      <c r="G3" s="5">
        <f t="shared" si="0"/>
        <v>1500</v>
      </c>
      <c r="H3" s="5">
        <f t="shared" ref="H3:H15" si="4">C3*D3</f>
        <v>1500</v>
      </c>
      <c r="I3" s="5">
        <f t="shared" si="1"/>
        <v>1545</v>
      </c>
      <c r="J3" s="5">
        <f t="shared" ref="J3:J15" si="5">C3*F3</f>
        <v>1591.35</v>
      </c>
    </row>
    <row r="4" spans="1:10">
      <c r="B4" s="159" t="s">
        <v>3</v>
      </c>
      <c r="C4" s="160">
        <v>1</v>
      </c>
      <c r="D4" s="161">
        <v>1500</v>
      </c>
      <c r="E4" s="5">
        <f t="shared" si="2"/>
        <v>1545</v>
      </c>
      <c r="F4" s="5">
        <f t="shared" ref="F4" si="6">E4+(E4*3)/100</f>
        <v>1591.35</v>
      </c>
      <c r="G4" s="5">
        <f t="shared" si="0"/>
        <v>1500</v>
      </c>
      <c r="H4" s="5">
        <f t="shared" si="4"/>
        <v>1500</v>
      </c>
      <c r="I4" s="5">
        <f t="shared" si="1"/>
        <v>1545</v>
      </c>
      <c r="J4" s="5">
        <f t="shared" si="5"/>
        <v>1591.35</v>
      </c>
    </row>
    <row r="5" spans="1:10">
      <c r="B5" s="159" t="s">
        <v>4</v>
      </c>
      <c r="C5" s="160">
        <v>1</v>
      </c>
      <c r="D5" s="161">
        <v>1500</v>
      </c>
      <c r="E5" s="5">
        <f t="shared" si="2"/>
        <v>1545</v>
      </c>
      <c r="F5" s="5">
        <f t="shared" ref="F5" si="7">E5+(E5*3)/100</f>
        <v>1591.35</v>
      </c>
      <c r="G5" s="5">
        <f t="shared" si="0"/>
        <v>1500</v>
      </c>
      <c r="H5" s="5">
        <f t="shared" si="4"/>
        <v>1500</v>
      </c>
      <c r="I5" s="5">
        <f t="shared" si="1"/>
        <v>1545</v>
      </c>
      <c r="J5" s="5">
        <f t="shared" si="5"/>
        <v>1591.35</v>
      </c>
    </row>
    <row r="6" spans="1:10">
      <c r="B6" s="159" t="s">
        <v>238</v>
      </c>
      <c r="C6" s="160">
        <v>1</v>
      </c>
      <c r="D6" s="161">
        <v>1200</v>
      </c>
      <c r="E6" s="5">
        <f t="shared" si="2"/>
        <v>1236</v>
      </c>
      <c r="F6" s="5">
        <f t="shared" ref="F6" si="8">E6+(E6*3)/100</f>
        <v>1273.08</v>
      </c>
      <c r="G6" s="5">
        <f t="shared" si="0"/>
        <v>1200</v>
      </c>
      <c r="H6" s="5">
        <f t="shared" si="4"/>
        <v>1200</v>
      </c>
      <c r="I6" s="5">
        <f t="shared" si="1"/>
        <v>1236</v>
      </c>
      <c r="J6" s="5">
        <f t="shared" si="5"/>
        <v>1273.08</v>
      </c>
    </row>
    <row r="7" spans="1:10">
      <c r="A7" s="158" t="s">
        <v>5</v>
      </c>
      <c r="B7" s="4" t="s">
        <v>6</v>
      </c>
      <c r="C7" s="160">
        <v>1</v>
      </c>
      <c r="D7" s="161">
        <v>350</v>
      </c>
      <c r="E7" s="5">
        <f t="shared" si="2"/>
        <v>360.5</v>
      </c>
      <c r="F7" s="5">
        <f t="shared" ref="F7" si="9">E7+(E7*3)/100</f>
        <v>371.315</v>
      </c>
      <c r="G7" s="5">
        <f t="shared" ref="G7:G8" si="10">C7*D7</f>
        <v>350</v>
      </c>
      <c r="H7" s="5">
        <f t="shared" si="4"/>
        <v>350</v>
      </c>
      <c r="I7" s="5">
        <f t="shared" si="1"/>
        <v>360.5</v>
      </c>
      <c r="J7" s="5">
        <f t="shared" si="5"/>
        <v>371.315</v>
      </c>
    </row>
    <row r="8" spans="1:10">
      <c r="B8" s="4" t="s">
        <v>8</v>
      </c>
      <c r="C8" s="160">
        <v>1</v>
      </c>
      <c r="D8" s="161">
        <v>350</v>
      </c>
      <c r="E8" s="5">
        <f t="shared" si="2"/>
        <v>360.5</v>
      </c>
      <c r="F8" s="5">
        <f t="shared" ref="F8" si="11">E8+(E8*3)/100</f>
        <v>371.315</v>
      </c>
      <c r="G8" s="5">
        <f t="shared" si="10"/>
        <v>350</v>
      </c>
      <c r="H8" s="5">
        <f t="shared" si="4"/>
        <v>350</v>
      </c>
      <c r="I8" s="5">
        <f t="shared" si="1"/>
        <v>360.5</v>
      </c>
      <c r="J8" s="5">
        <f t="shared" si="5"/>
        <v>371.315</v>
      </c>
    </row>
    <row r="9" spans="1:10">
      <c r="A9" s="162" t="s">
        <v>12</v>
      </c>
      <c r="B9" s="4" t="s">
        <v>7</v>
      </c>
      <c r="C9" s="160">
        <v>1</v>
      </c>
      <c r="D9" s="161">
        <v>380</v>
      </c>
      <c r="E9" s="5">
        <f t="shared" si="2"/>
        <v>391.4</v>
      </c>
      <c r="F9" s="5">
        <f t="shared" ref="F9" si="12">E9+(E9*3)/100</f>
        <v>403.142</v>
      </c>
      <c r="G9" s="5">
        <f t="shared" ref="G9:G10" si="13">C9*D9</f>
        <v>380</v>
      </c>
      <c r="H9" s="5">
        <f t="shared" si="4"/>
        <v>380</v>
      </c>
      <c r="I9" s="5">
        <f t="shared" si="1"/>
        <v>391.4</v>
      </c>
      <c r="J9" s="5">
        <f t="shared" si="5"/>
        <v>403.142</v>
      </c>
    </row>
    <row r="10" spans="1:10">
      <c r="B10" s="4" t="s">
        <v>13</v>
      </c>
      <c r="C10" s="160">
        <v>3</v>
      </c>
      <c r="D10" s="161">
        <v>400</v>
      </c>
      <c r="E10" s="5">
        <f t="shared" si="2"/>
        <v>412</v>
      </c>
      <c r="F10" s="5">
        <f t="shared" ref="F10" si="14">E10+(E10*3)/100</f>
        <v>424.36</v>
      </c>
      <c r="G10" s="5">
        <f t="shared" si="13"/>
        <v>1200</v>
      </c>
      <c r="H10" s="5">
        <f t="shared" si="4"/>
        <v>1200</v>
      </c>
      <c r="I10" s="5">
        <f t="shared" si="1"/>
        <v>1236</v>
      </c>
      <c r="J10" s="5">
        <f t="shared" si="5"/>
        <v>1273.08</v>
      </c>
    </row>
    <row r="11" spans="1:10">
      <c r="A11" s="162" t="s">
        <v>14</v>
      </c>
      <c r="B11" s="4" t="s">
        <v>15</v>
      </c>
      <c r="C11" s="160">
        <v>1</v>
      </c>
      <c r="D11" s="161">
        <v>550</v>
      </c>
      <c r="E11" s="5">
        <f t="shared" si="2"/>
        <v>566.5</v>
      </c>
      <c r="F11" s="5">
        <f t="shared" ref="F11" si="15">E11+(E11*3)/100</f>
        <v>583.495</v>
      </c>
      <c r="G11" s="5">
        <f t="shared" ref="G11:G12" si="16">C11*D11</f>
        <v>550</v>
      </c>
      <c r="H11" s="5">
        <f t="shared" si="4"/>
        <v>550</v>
      </c>
      <c r="I11" s="5">
        <f t="shared" si="1"/>
        <v>566.5</v>
      </c>
      <c r="J11" s="5">
        <f t="shared" si="5"/>
        <v>583.495</v>
      </c>
    </row>
    <row r="12" spans="1:10">
      <c r="B12" s="4" t="s">
        <v>14</v>
      </c>
      <c r="C12" s="160">
        <v>3</v>
      </c>
      <c r="D12" s="161">
        <v>380</v>
      </c>
      <c r="E12" s="5">
        <f t="shared" si="2"/>
        <v>391.4</v>
      </c>
      <c r="F12" s="5">
        <f t="shared" ref="F12" si="17">E12+(E12*3)/100</f>
        <v>403.142</v>
      </c>
      <c r="G12" s="5">
        <f t="shared" si="16"/>
        <v>1140</v>
      </c>
      <c r="H12" s="5">
        <f t="shared" si="4"/>
        <v>1140</v>
      </c>
      <c r="I12" s="5">
        <f t="shared" si="1"/>
        <v>1174.1999999999998</v>
      </c>
      <c r="J12" s="5">
        <f t="shared" si="5"/>
        <v>1209.4259999999999</v>
      </c>
    </row>
    <row r="13" spans="1:10">
      <c r="A13" s="162" t="s">
        <v>9</v>
      </c>
      <c r="B13" s="4" t="s">
        <v>10</v>
      </c>
      <c r="C13" s="160">
        <v>1</v>
      </c>
      <c r="D13" s="161">
        <v>350</v>
      </c>
      <c r="E13" s="5">
        <f t="shared" si="2"/>
        <v>360.5</v>
      </c>
      <c r="F13" s="5">
        <f t="shared" ref="F13" si="18">E13+(E13*3)/100</f>
        <v>371.315</v>
      </c>
      <c r="G13" s="5">
        <f t="shared" ref="G13:G15" si="19">C13*D13</f>
        <v>350</v>
      </c>
      <c r="H13" s="5">
        <f t="shared" si="4"/>
        <v>350</v>
      </c>
      <c r="I13" s="5">
        <f t="shared" si="1"/>
        <v>360.5</v>
      </c>
      <c r="J13" s="5">
        <f t="shared" si="5"/>
        <v>371.315</v>
      </c>
    </row>
    <row r="14" spans="1:10">
      <c r="B14" s="4" t="s">
        <v>11</v>
      </c>
      <c r="C14" s="160">
        <v>1</v>
      </c>
      <c r="D14" s="161">
        <v>350</v>
      </c>
      <c r="E14" s="5">
        <f t="shared" si="2"/>
        <v>360.5</v>
      </c>
      <c r="F14" s="5">
        <f t="shared" ref="F14" si="20">E14+(E14*3)/100</f>
        <v>371.315</v>
      </c>
      <c r="G14" s="5">
        <f t="shared" si="19"/>
        <v>350</v>
      </c>
      <c r="H14" s="5">
        <f t="shared" si="4"/>
        <v>350</v>
      </c>
      <c r="I14" s="5">
        <f t="shared" si="1"/>
        <v>360.5</v>
      </c>
      <c r="J14" s="5">
        <f t="shared" si="5"/>
        <v>371.315</v>
      </c>
    </row>
    <row r="15" spans="1:10">
      <c r="B15" s="4" t="s">
        <v>16</v>
      </c>
      <c r="C15" s="160">
        <v>1</v>
      </c>
      <c r="D15" s="161">
        <v>400</v>
      </c>
      <c r="E15" s="5">
        <f t="shared" si="2"/>
        <v>412</v>
      </c>
      <c r="F15" s="5">
        <f t="shared" ref="F15" si="21">E15+(E15*3)/100</f>
        <v>424.36</v>
      </c>
      <c r="G15" s="5">
        <f t="shared" si="19"/>
        <v>400</v>
      </c>
      <c r="H15" s="5">
        <f t="shared" si="4"/>
        <v>400</v>
      </c>
      <c r="I15" s="5">
        <f t="shared" si="1"/>
        <v>412</v>
      </c>
      <c r="J15" s="5">
        <f t="shared" si="5"/>
        <v>424.36</v>
      </c>
    </row>
    <row r="16" spans="1:10">
      <c r="C16" s="163">
        <f>SUM(C2:C15)</f>
        <v>18</v>
      </c>
      <c r="G16" s="9">
        <f>G2+G3+G4+G5+G6+G7+G8+G9+G10+G11+G12+G13+G14+G15</f>
        <v>12570</v>
      </c>
      <c r="H16" s="9">
        <f>H2+H3+H4+H5+H6+H7+H8+H9+H10+H11+H12+H13+H14+H15</f>
        <v>12570</v>
      </c>
      <c r="I16" s="9">
        <f>I2+I3+I4+I5+I6+I7+I8+I9+I10+I11+I12+I13+I14+I15</f>
        <v>12947.099999999999</v>
      </c>
      <c r="J16" s="9">
        <f>J2+J3+J4+J5+J6+J7+J8+J9+J10+J11+J12+J13+J14+J15</f>
        <v>13335.513000000003</v>
      </c>
    </row>
  </sheetData>
  <pageMargins left="0.19685039370078741" right="0.19685039370078741" top="0.19685039370078741" bottom="0.19685039370078741" header="0.31496062992125984" footer="0.31496062992125984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3:F24"/>
  <sheetViews>
    <sheetView workbookViewId="0">
      <selection activeCell="I21" sqref="I21"/>
    </sheetView>
  </sheetViews>
  <sheetFormatPr defaultColWidth="9.125" defaultRowHeight="12.75"/>
  <cols>
    <col min="1" max="1" width="4.375" style="6" customWidth="1"/>
    <col min="2" max="2" width="33.375" style="6" customWidth="1"/>
    <col min="3" max="16384" width="9.125" style="6"/>
  </cols>
  <sheetData>
    <row r="3" spans="1:6" ht="15" customHeight="1">
      <c r="B3" s="252" t="s">
        <v>103</v>
      </c>
      <c r="C3" s="253" t="s">
        <v>107</v>
      </c>
      <c r="D3" s="253" t="s">
        <v>108</v>
      </c>
      <c r="E3" s="253" t="s">
        <v>110</v>
      </c>
      <c r="F3" s="253" t="s">
        <v>111</v>
      </c>
    </row>
    <row r="4" spans="1:6" ht="15" customHeight="1">
      <c r="A4" s="192">
        <v>1</v>
      </c>
      <c r="B4" s="191" t="s">
        <v>66</v>
      </c>
      <c r="C4" s="5">
        <f>Purchase_forecast!Q30</f>
        <v>12854.700000000003</v>
      </c>
      <c r="D4" s="5">
        <f>Purchase_forecast!Q88</f>
        <v>9641.0249999999978</v>
      </c>
      <c r="E4" s="5">
        <f>Purchase_forecast!Q146</f>
        <v>9641.0249999999978</v>
      </c>
      <c r="F4" s="5">
        <f>Purchase_forecast!Q204</f>
        <v>9641.0249999999978</v>
      </c>
    </row>
    <row r="5" spans="1:6" ht="15" customHeight="1">
      <c r="A5" s="192">
        <v>2</v>
      </c>
      <c r="B5" s="191" t="s">
        <v>67</v>
      </c>
      <c r="C5" s="5">
        <f>Purchase_forecast!Q31</f>
        <v>24529.499999999993</v>
      </c>
      <c r="D5" s="5">
        <f>Purchase_forecast!Q89</f>
        <v>18397.125</v>
      </c>
      <c r="E5" s="5">
        <f>Purchase_forecast!Q147</f>
        <v>18397.125</v>
      </c>
      <c r="F5" s="5">
        <f>Purchase_forecast!Q205</f>
        <v>18397.125</v>
      </c>
    </row>
    <row r="6" spans="1:6" ht="15" customHeight="1">
      <c r="A6" s="192">
        <v>3</v>
      </c>
      <c r="B6" s="191" t="s">
        <v>69</v>
      </c>
      <c r="C6" s="5">
        <f>Purchase_forecast!Q32</f>
        <v>4978.3499999999995</v>
      </c>
      <c r="D6" s="5">
        <f>Purchase_forecast!Q90</f>
        <v>3733.7625000000007</v>
      </c>
      <c r="E6" s="5">
        <f>Purchase_forecast!Q148</f>
        <v>3733.7625000000007</v>
      </c>
      <c r="F6" s="5">
        <f>Purchase_forecast!Q206</f>
        <v>3733.7625000000007</v>
      </c>
    </row>
    <row r="7" spans="1:6" ht="15" customHeight="1">
      <c r="A7" s="192">
        <v>4</v>
      </c>
      <c r="B7" s="191" t="s">
        <v>68</v>
      </c>
      <c r="C7" s="5">
        <f>Purchase_forecast!Q33</f>
        <v>6189.3000000000011</v>
      </c>
      <c r="D7" s="5">
        <f>Purchase_forecast!Q91</f>
        <v>4641.9749999999985</v>
      </c>
      <c r="E7" s="5">
        <f>Purchase_forecast!Q149</f>
        <v>4641.9749999999985</v>
      </c>
      <c r="F7" s="5">
        <f>Purchase_forecast!Q207</f>
        <v>4641.9749999999985</v>
      </c>
    </row>
    <row r="8" spans="1:6" ht="15" customHeight="1">
      <c r="A8" s="192">
        <v>5</v>
      </c>
      <c r="B8" s="191" t="s">
        <v>70</v>
      </c>
      <c r="C8" s="5">
        <f>Purchase_forecast!Q34</f>
        <v>4981.8000000000011</v>
      </c>
      <c r="D8" s="5">
        <f>Purchase_forecast!Q92</f>
        <v>3736.349999999999</v>
      </c>
      <c r="E8" s="5">
        <f>Purchase_forecast!Q150</f>
        <v>3736.349999999999</v>
      </c>
      <c r="F8" s="5">
        <f>Purchase_forecast!Q208</f>
        <v>3736.349999999999</v>
      </c>
    </row>
    <row r="9" spans="1:6" ht="15" customHeight="1">
      <c r="A9" s="192">
        <v>6</v>
      </c>
      <c r="B9" s="191" t="s">
        <v>73</v>
      </c>
      <c r="C9" s="5">
        <f>Purchase_forecast!Q35</f>
        <v>2208</v>
      </c>
      <c r="D9" s="5">
        <f>Purchase_forecast!Q93</f>
        <v>1656</v>
      </c>
      <c r="E9" s="5">
        <f>Purchase_forecast!Q151</f>
        <v>1656</v>
      </c>
      <c r="F9" s="5">
        <f>Purchase_forecast!Q209</f>
        <v>1656</v>
      </c>
    </row>
    <row r="10" spans="1:6" ht="15" customHeight="1">
      <c r="A10" s="192">
        <v>7</v>
      </c>
      <c r="B10" s="191" t="s">
        <v>72</v>
      </c>
      <c r="C10" s="5">
        <f>Purchase_forecast!Q36</f>
        <v>3539.6999999999994</v>
      </c>
      <c r="D10" s="5">
        <f>Purchase_forecast!Q94</f>
        <v>2654.7750000000005</v>
      </c>
      <c r="E10" s="5">
        <f>Purchase_forecast!Q152</f>
        <v>2654.7750000000005</v>
      </c>
      <c r="F10" s="5">
        <f>Purchase_forecast!Q210</f>
        <v>2654.7750000000005</v>
      </c>
    </row>
    <row r="11" spans="1:6" ht="15" customHeight="1">
      <c r="A11" s="192">
        <v>8</v>
      </c>
      <c r="B11" s="191" t="s">
        <v>71</v>
      </c>
      <c r="C11" s="5">
        <f>Purchase_forecast!Q37</f>
        <v>7865.9999999999991</v>
      </c>
      <c r="D11" s="5">
        <f>Purchase_forecast!Q95</f>
        <v>5899.4999999999991</v>
      </c>
      <c r="E11" s="5">
        <f>Purchase_forecast!Q153</f>
        <v>5899.4999999999991</v>
      </c>
      <c r="F11" s="5">
        <f>Purchase_forecast!Q211</f>
        <v>5899.4999999999991</v>
      </c>
    </row>
    <row r="12" spans="1:6" ht="15" customHeight="1">
      <c r="A12" s="192">
        <v>9</v>
      </c>
      <c r="B12" s="191" t="s">
        <v>74</v>
      </c>
      <c r="C12" s="5">
        <f>Purchase_forecast!Q38</f>
        <v>3670.7999999999988</v>
      </c>
      <c r="D12" s="5">
        <f>Purchase_forecast!Q96</f>
        <v>2753.1000000000008</v>
      </c>
      <c r="E12" s="5">
        <f>Purchase_forecast!Q154</f>
        <v>2753.1000000000008</v>
      </c>
      <c r="F12" s="5">
        <f>Purchase_forecast!Q212</f>
        <v>2753.1000000000008</v>
      </c>
    </row>
    <row r="13" spans="1:6" ht="15" customHeight="1">
      <c r="A13" s="192">
        <v>10</v>
      </c>
      <c r="B13" s="191" t="s">
        <v>75</v>
      </c>
      <c r="C13" s="5">
        <f>Purchase_forecast!Q39</f>
        <v>71760</v>
      </c>
      <c r="D13" s="5">
        <f>Purchase_forecast!Q97</f>
        <v>53820</v>
      </c>
      <c r="E13" s="5">
        <f>Purchase_forecast!Q155</f>
        <v>53820</v>
      </c>
      <c r="F13" s="5">
        <f>Purchase_forecast!Q213</f>
        <v>53820</v>
      </c>
    </row>
    <row r="14" spans="1:6" ht="15" customHeight="1">
      <c r="A14" s="192">
        <v>11</v>
      </c>
      <c r="B14" s="191" t="s">
        <v>76</v>
      </c>
      <c r="C14" s="5">
        <f>Purchase_forecast!Q40</f>
        <v>24632.999999999996</v>
      </c>
      <c r="D14" s="5">
        <f>Purchase_forecast!Q98</f>
        <v>18474.749999999996</v>
      </c>
      <c r="E14" s="5">
        <f>Purchase_forecast!Q156</f>
        <v>18474.749999999996</v>
      </c>
      <c r="F14" s="5">
        <f>Purchase_forecast!Q214</f>
        <v>18474.749999999996</v>
      </c>
    </row>
    <row r="15" spans="1:6" ht="15" customHeight="1">
      <c r="A15" s="192">
        <v>12</v>
      </c>
      <c r="B15" s="191" t="s">
        <v>77</v>
      </c>
      <c r="C15" s="5">
        <f>Purchase_forecast!Q41</f>
        <v>5692.4999999999991</v>
      </c>
      <c r="D15" s="5">
        <f>Purchase_forecast!Q99</f>
        <v>4269.3749999999991</v>
      </c>
      <c r="E15" s="5">
        <f>Purchase_forecast!Q157</f>
        <v>4269.3749999999991</v>
      </c>
      <c r="F15" s="5">
        <f>Purchase_forecast!Q215</f>
        <v>4269.3749999999991</v>
      </c>
    </row>
    <row r="16" spans="1:6" ht="15" customHeight="1">
      <c r="A16" s="192">
        <v>13</v>
      </c>
      <c r="B16" s="191" t="s">
        <v>78</v>
      </c>
      <c r="C16" s="5">
        <f>Purchase_forecast!Q42</f>
        <v>289799.99999999994</v>
      </c>
      <c r="D16" s="5">
        <f>Purchase_forecast!Q100</f>
        <v>217349.99999999997</v>
      </c>
      <c r="E16" s="5">
        <f>Purchase_forecast!Q158</f>
        <v>217349.99999999997</v>
      </c>
      <c r="F16" s="5">
        <f>Purchase_forecast!Q216</f>
        <v>217349.99999999997</v>
      </c>
    </row>
    <row r="17" spans="1:6" ht="15" customHeight="1">
      <c r="A17" s="192">
        <v>14</v>
      </c>
      <c r="B17" s="191" t="s">
        <v>79</v>
      </c>
      <c r="C17" s="5">
        <f>Purchase_forecast!Q43</f>
        <v>110400</v>
      </c>
      <c r="D17" s="5">
        <f>Purchase_forecast!Q101</f>
        <v>82800</v>
      </c>
      <c r="E17" s="5">
        <f>Purchase_forecast!Q159</f>
        <v>82800</v>
      </c>
      <c r="F17" s="5">
        <f>Purchase_forecast!Q217</f>
        <v>82800</v>
      </c>
    </row>
    <row r="18" spans="1:6" ht="15" customHeight="1">
      <c r="A18" s="192">
        <v>15</v>
      </c>
      <c r="B18" s="191" t="s">
        <v>83</v>
      </c>
      <c r="C18" s="5">
        <f>Purchase_forecast!Q44</f>
        <v>13248</v>
      </c>
      <c r="D18" s="5">
        <f>Purchase_forecast!Q102</f>
        <v>9936</v>
      </c>
      <c r="E18" s="5">
        <f>Purchase_forecast!Q160</f>
        <v>9936</v>
      </c>
      <c r="F18" s="5">
        <f>Purchase_forecast!Q218</f>
        <v>9936</v>
      </c>
    </row>
    <row r="19" spans="1:6" ht="15" customHeight="1">
      <c r="A19" s="192">
        <v>16</v>
      </c>
      <c r="B19" s="191" t="s">
        <v>82</v>
      </c>
      <c r="C19" s="5">
        <f>Purchase_forecast!Q45</f>
        <v>13248</v>
      </c>
      <c r="D19" s="5">
        <f>Purchase_forecast!Q103</f>
        <v>9936</v>
      </c>
      <c r="E19" s="5">
        <f>Purchase_forecast!Q161</f>
        <v>9936</v>
      </c>
      <c r="F19" s="5">
        <f>Purchase_forecast!Q219</f>
        <v>9936</v>
      </c>
    </row>
    <row r="20" spans="1:6" ht="15" customHeight="1">
      <c r="A20" s="192">
        <v>17</v>
      </c>
      <c r="B20" s="191" t="s">
        <v>80</v>
      </c>
      <c r="C20" s="5">
        <f>Purchase_forecast!Q46</f>
        <v>15456</v>
      </c>
      <c r="D20" s="5">
        <f>Purchase_forecast!Q104</f>
        <v>11833.5</v>
      </c>
      <c r="E20" s="5">
        <f>Purchase_forecast!Q162</f>
        <v>11833.5</v>
      </c>
      <c r="F20" s="5">
        <f>Purchase_forecast!Q220</f>
        <v>11833.5</v>
      </c>
    </row>
    <row r="21" spans="1:6" ht="15" customHeight="1">
      <c r="A21" s="192">
        <v>18</v>
      </c>
      <c r="B21" s="191" t="s">
        <v>81</v>
      </c>
      <c r="C21" s="5">
        <f>Purchase_forecast!Q47</f>
        <v>9384</v>
      </c>
      <c r="D21" s="5">
        <f>Purchase_forecast!Q105</f>
        <v>7037.9999999999991</v>
      </c>
      <c r="E21" s="5">
        <f>Purchase_forecast!Q163</f>
        <v>7037.9999999999991</v>
      </c>
      <c r="F21" s="5">
        <f>Purchase_forecast!Q221</f>
        <v>7037.9999999999991</v>
      </c>
    </row>
    <row r="22" spans="1:6" ht="15" customHeight="1">
      <c r="A22" s="192">
        <v>19</v>
      </c>
      <c r="B22" s="191" t="s">
        <v>84</v>
      </c>
      <c r="C22" s="5">
        <f>Purchase_forecast!Q48</f>
        <v>11730</v>
      </c>
      <c r="D22" s="5">
        <f>Purchase_forecast!Q106</f>
        <v>8797.5</v>
      </c>
      <c r="E22" s="5">
        <f>Purchase_forecast!Q164</f>
        <v>8797.5</v>
      </c>
      <c r="F22" s="5">
        <f>Purchase_forecast!Q222</f>
        <v>8797.5</v>
      </c>
    </row>
    <row r="23" spans="1:6" ht="15" customHeight="1">
      <c r="A23" s="192">
        <v>20</v>
      </c>
      <c r="B23" s="191" t="s">
        <v>85</v>
      </c>
      <c r="C23" s="5">
        <f>Purchase_forecast!Q49</f>
        <v>11674.799999999996</v>
      </c>
      <c r="D23" s="5">
        <f>Purchase_forecast!Q107</f>
        <v>8756.100000000004</v>
      </c>
      <c r="E23" s="5">
        <f>Purchase_forecast!Q165</f>
        <v>8756.100000000004</v>
      </c>
      <c r="F23" s="5">
        <f>Purchase_forecast!Q223</f>
        <v>8756.100000000004</v>
      </c>
    </row>
    <row r="24" spans="1:6">
      <c r="B24" s="254" t="s">
        <v>106</v>
      </c>
      <c r="C24" s="9">
        <f>SUM(C4:C23)</f>
        <v>647844.44999999995</v>
      </c>
      <c r="D24" s="9">
        <f t="shared" ref="D24:F24" si="0">SUM(D4:D23)</f>
        <v>486124.83749999991</v>
      </c>
      <c r="E24" s="9">
        <f t="shared" si="0"/>
        <v>486124.83749999991</v>
      </c>
      <c r="F24" s="9">
        <f t="shared" si="0"/>
        <v>486124.83749999991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A2" sqref="A2:F26"/>
    </sheetView>
  </sheetViews>
  <sheetFormatPr defaultRowHeight="14.25"/>
  <cols>
    <col min="1" max="1" width="26.875" customWidth="1"/>
    <col min="2" max="2" width="1.25" customWidth="1"/>
    <col min="3" max="3" width="12.25" customWidth="1"/>
    <col min="4" max="4" width="16.125" customWidth="1"/>
    <col min="5" max="5" width="11.875" customWidth="1"/>
    <col min="6" max="6" width="13.125" customWidth="1"/>
  </cols>
  <sheetData>
    <row r="1" spans="1:7">
      <c r="A1" s="135"/>
      <c r="B1" s="135"/>
      <c r="C1" s="135"/>
      <c r="D1" s="135"/>
      <c r="E1" s="135"/>
      <c r="F1" s="135"/>
      <c r="G1" s="135"/>
    </row>
    <row r="2" spans="1:7">
      <c r="A2" s="217" t="s">
        <v>200</v>
      </c>
      <c r="B2" s="135"/>
      <c r="C2" s="92" t="s">
        <v>107</v>
      </c>
      <c r="D2" s="92" t="s">
        <v>108</v>
      </c>
      <c r="E2" s="92" t="s">
        <v>110</v>
      </c>
      <c r="F2" s="92" t="s">
        <v>111</v>
      </c>
      <c r="G2" s="135"/>
    </row>
    <row r="3" spans="1:7">
      <c r="A3" s="222" t="s">
        <v>269</v>
      </c>
      <c r="B3" s="135"/>
      <c r="C3" s="221" t="s">
        <v>106</v>
      </c>
      <c r="D3" s="221" t="s">
        <v>106</v>
      </c>
      <c r="E3" s="221" t="s">
        <v>106</v>
      </c>
      <c r="F3" s="221" t="s">
        <v>106</v>
      </c>
      <c r="G3" s="135"/>
    </row>
    <row r="4" spans="1:7">
      <c r="A4" s="200"/>
      <c r="B4" s="135"/>
      <c r="C4" s="20"/>
      <c r="D4" s="20"/>
      <c r="E4" s="20"/>
      <c r="F4" s="20"/>
      <c r="G4" s="135"/>
    </row>
    <row r="5" spans="1:7">
      <c r="A5" s="21" t="s">
        <v>160</v>
      </c>
      <c r="B5" s="135"/>
      <c r="C5" s="57">
        <f>Income_statement!O4</f>
        <v>2006037.2380499998</v>
      </c>
      <c r="D5" s="57">
        <f>Income_statement!O27</f>
        <v>1605473.1464400003</v>
      </c>
      <c r="E5" s="57">
        <f>Income_statement!O63</f>
        <v>1605473.1464400003</v>
      </c>
      <c r="F5" s="57">
        <f>Income_statement!O86</f>
        <v>1605473.1464400003</v>
      </c>
      <c r="G5" s="135"/>
    </row>
    <row r="6" spans="1:7">
      <c r="A6" s="21" t="s">
        <v>175</v>
      </c>
      <c r="B6" s="135"/>
      <c r="C6" s="57">
        <f>Income_statement!O5</f>
        <v>647844.44999999995</v>
      </c>
      <c r="D6" s="57">
        <f>Income_statement!O28</f>
        <v>486124.83749999997</v>
      </c>
      <c r="E6" s="57">
        <f>Income_statement!O64</f>
        <v>486124.83749999997</v>
      </c>
      <c r="F6" s="57">
        <f>Income_statement!O87</f>
        <v>486124.83749999997</v>
      </c>
      <c r="G6" s="135"/>
    </row>
    <row r="7" spans="1:7">
      <c r="A7" s="21" t="s">
        <v>101</v>
      </c>
      <c r="B7" s="135"/>
      <c r="C7" s="57">
        <f>Income_statement!O6</f>
        <v>64784.444999999985</v>
      </c>
      <c r="D7" s="57">
        <f>Income_statement!O29</f>
        <v>48612.483750000007</v>
      </c>
      <c r="E7" s="57">
        <f>Income_statement!O65</f>
        <v>48612.483750000007</v>
      </c>
      <c r="F7" s="57">
        <f>Income_statement!O88</f>
        <v>48612.483750000007</v>
      </c>
      <c r="G7" s="135"/>
    </row>
    <row r="8" spans="1:7">
      <c r="A8" s="218" t="s">
        <v>161</v>
      </c>
      <c r="B8" s="135"/>
      <c r="C8" s="219">
        <f>Income_statement!O7</f>
        <v>1293408.3430499998</v>
      </c>
      <c r="D8" s="219">
        <f>Income_statement!O30</f>
        <v>1070735.82519</v>
      </c>
      <c r="E8" s="219">
        <f>Income_statement!O66</f>
        <v>1070735.82519</v>
      </c>
      <c r="F8" s="219">
        <f>Income_statement!O89</f>
        <v>1070735.82519</v>
      </c>
      <c r="G8" s="135"/>
    </row>
    <row r="9" spans="1:7">
      <c r="A9" s="21" t="s">
        <v>180</v>
      </c>
      <c r="B9" s="135"/>
      <c r="C9" s="57">
        <f>Income_statement!O8</f>
        <v>0</v>
      </c>
      <c r="D9" s="57">
        <f>Income_statement!O31</f>
        <v>0</v>
      </c>
      <c r="E9" s="57">
        <f>Income_statement!O67</f>
        <v>0</v>
      </c>
      <c r="F9" s="57">
        <f>Income_statement!O90</f>
        <v>0</v>
      </c>
      <c r="G9" s="135"/>
    </row>
    <row r="10" spans="1:7">
      <c r="A10" s="218" t="s">
        <v>181</v>
      </c>
      <c r="B10" s="135"/>
      <c r="C10" s="219">
        <f>Income_statement!O9</f>
        <v>1293408.3430499998</v>
      </c>
      <c r="D10" s="219">
        <f>Income_statement!O32</f>
        <v>1070735.82519</v>
      </c>
      <c r="E10" s="219">
        <f>Income_statement!O68</f>
        <v>1070735.82519</v>
      </c>
      <c r="F10" s="219">
        <f>Income_statement!O91</f>
        <v>1070735.82519</v>
      </c>
      <c r="G10" s="135"/>
    </row>
    <row r="11" spans="1:7">
      <c r="A11" s="21" t="s">
        <v>162</v>
      </c>
      <c r="B11" s="135"/>
      <c r="C11" s="57">
        <f>Income_statement!O10</f>
        <v>150840</v>
      </c>
      <c r="D11" s="57">
        <f>Income_statement!O33</f>
        <v>150840</v>
      </c>
      <c r="E11" s="57">
        <f>Income_statement!O69</f>
        <v>155365.20000000004</v>
      </c>
      <c r="F11" s="57">
        <f>Income_statement!O92</f>
        <v>160026.15600000005</v>
      </c>
      <c r="G11" s="135"/>
    </row>
    <row r="12" spans="1:7">
      <c r="A12" s="21" t="s">
        <v>163</v>
      </c>
      <c r="B12" s="135"/>
      <c r="C12" s="57">
        <f>Income_statement!O11</f>
        <v>27650</v>
      </c>
      <c r="D12" s="57">
        <f>Income_statement!O34</f>
        <v>23650</v>
      </c>
      <c r="E12" s="57">
        <f>Income_statement!O70</f>
        <v>10050</v>
      </c>
      <c r="F12" s="57">
        <f>Income_statement!O93</f>
        <v>10050</v>
      </c>
      <c r="G12" s="135"/>
    </row>
    <row r="13" spans="1:7">
      <c r="A13" s="21" t="s">
        <v>165</v>
      </c>
      <c r="B13" s="135"/>
      <c r="C13" s="57">
        <f>Income_statement!O12</f>
        <v>59800</v>
      </c>
      <c r="D13" s="57">
        <f>Income_statement!O35</f>
        <v>38400</v>
      </c>
      <c r="E13" s="57">
        <f>Income_statement!O71</f>
        <v>38400</v>
      </c>
      <c r="F13" s="57">
        <f>Income_statement!O94</f>
        <v>38400</v>
      </c>
      <c r="G13" s="135"/>
    </row>
    <row r="14" spans="1:7">
      <c r="A14" s="21" t="s">
        <v>164</v>
      </c>
      <c r="B14" s="135"/>
      <c r="C14" s="57">
        <f>Income_statement!O13</f>
        <v>22500</v>
      </c>
      <c r="D14" s="57">
        <f>Income_statement!O36</f>
        <v>30000</v>
      </c>
      <c r="E14" s="57">
        <f>Income_statement!O72</f>
        <v>30000</v>
      </c>
      <c r="F14" s="57">
        <f>Income_statement!O95</f>
        <v>29500</v>
      </c>
      <c r="G14" s="135"/>
    </row>
    <row r="15" spans="1:7">
      <c r="A15" s="21" t="s">
        <v>176</v>
      </c>
      <c r="B15" s="135"/>
      <c r="C15" s="57">
        <f>Income_statement!O14</f>
        <v>27720</v>
      </c>
      <c r="D15" s="57">
        <f>Income_statement!O37</f>
        <v>25920</v>
      </c>
      <c r="E15" s="57">
        <f>Income_statement!O73</f>
        <v>25920</v>
      </c>
      <c r="F15" s="57">
        <f>Income_statement!O96</f>
        <v>25920</v>
      </c>
      <c r="G15" s="135"/>
    </row>
    <row r="16" spans="1:7">
      <c r="A16" s="21" t="s">
        <v>177</v>
      </c>
      <c r="B16" s="135"/>
      <c r="C16" s="57">
        <f>Income_statement!O15</f>
        <v>29162.64000000001</v>
      </c>
      <c r="D16" s="57">
        <f>Income_statement!O38</f>
        <v>29162.64000000001</v>
      </c>
      <c r="E16" s="57">
        <f>Income_statement!O74</f>
        <v>29162.64000000001</v>
      </c>
      <c r="F16" s="57">
        <f>Income_statement!O97</f>
        <v>29162.64000000001</v>
      </c>
      <c r="G16" s="135"/>
    </row>
    <row r="17" spans="1:7">
      <c r="A17" s="220" t="s">
        <v>179</v>
      </c>
      <c r="B17" s="135"/>
      <c r="C17" s="219">
        <f>Income_statement!O16</f>
        <v>317672.64</v>
      </c>
      <c r="D17" s="219">
        <f>Income_statement!O39</f>
        <v>297972.64</v>
      </c>
      <c r="E17" s="219">
        <f>Income_statement!O75</f>
        <v>288897.84000000003</v>
      </c>
      <c r="F17" s="219">
        <f>Income_statement!O98</f>
        <v>293058.79600000003</v>
      </c>
      <c r="G17" s="135"/>
    </row>
    <row r="18" spans="1:7">
      <c r="A18" s="21" t="s">
        <v>166</v>
      </c>
      <c r="B18" s="135"/>
      <c r="C18" s="57">
        <f>Income_statement!O17</f>
        <v>975735.70304999989</v>
      </c>
      <c r="D18" s="57">
        <f>Income_statement!O40</f>
        <v>772763.18518999999</v>
      </c>
      <c r="E18" s="57">
        <f>Income_statement!O76</f>
        <v>781837.98519000015</v>
      </c>
      <c r="F18" s="57">
        <f>Income_statement!O99</f>
        <v>777677.02919000026</v>
      </c>
      <c r="G18" s="135"/>
    </row>
    <row r="19" spans="1:7">
      <c r="A19" s="21" t="s">
        <v>167</v>
      </c>
      <c r="B19" s="135"/>
      <c r="C19" s="57">
        <f>Income_statement!O18</f>
        <v>195147.14060999994</v>
      </c>
      <c r="D19" s="57">
        <f>Income_statement!O41</f>
        <v>154552.63703800004</v>
      </c>
      <c r="E19" s="57">
        <f>Income_statement!O77</f>
        <v>156367.59703799998</v>
      </c>
      <c r="F19" s="57">
        <f>Income_statement!O100</f>
        <v>155535.40583799998</v>
      </c>
      <c r="G19" s="135"/>
    </row>
    <row r="20" spans="1:7">
      <c r="A20" s="140"/>
      <c r="B20" s="135"/>
      <c r="C20" s="140"/>
      <c r="D20" s="140"/>
      <c r="E20" s="140"/>
      <c r="F20" s="140"/>
      <c r="G20" s="135"/>
    </row>
    <row r="21" spans="1:7">
      <c r="A21" s="85" t="s">
        <v>178</v>
      </c>
      <c r="B21" s="135"/>
      <c r="C21" s="93">
        <f t="shared" ref="C21:F21" si="0">C18-C19</f>
        <v>780588.56244000001</v>
      </c>
      <c r="D21" s="93">
        <f t="shared" si="0"/>
        <v>618210.54815199994</v>
      </c>
      <c r="E21" s="93">
        <f t="shared" si="0"/>
        <v>625470.38815200015</v>
      </c>
      <c r="F21" s="93">
        <f t="shared" si="0"/>
        <v>622141.62335200026</v>
      </c>
      <c r="G21" s="135"/>
    </row>
    <row r="22" spans="1:7" s="223" customFormat="1" ht="12">
      <c r="A22" s="224"/>
      <c r="B22" s="224"/>
      <c r="C22" s="224"/>
      <c r="D22" s="224"/>
      <c r="E22" s="224"/>
      <c r="F22" s="224"/>
      <c r="G22" s="224"/>
    </row>
    <row r="23" spans="1:7" s="223" customFormat="1" ht="12">
      <c r="A23" s="226" t="s">
        <v>270</v>
      </c>
      <c r="C23" s="225">
        <f>C21</f>
        <v>780588.56244000001</v>
      </c>
      <c r="D23" s="225">
        <f>C21+D21</f>
        <v>1398799.110592</v>
      </c>
      <c r="E23" s="225">
        <f>C21+D21+E21</f>
        <v>2024269.4987440002</v>
      </c>
      <c r="F23" s="225">
        <f>C21+D21+E21+F21</f>
        <v>2646411.1220960002</v>
      </c>
      <c r="G23" s="224"/>
    </row>
    <row r="24" spans="1:7" s="223" customFormat="1" ht="12">
      <c r="A24" s="224"/>
      <c r="B24" s="224"/>
      <c r="C24" s="224"/>
      <c r="D24" s="224"/>
      <c r="E24" s="224"/>
      <c r="F24" s="224"/>
      <c r="G24" s="224"/>
    </row>
    <row r="25" spans="1:7" s="223" customFormat="1" ht="12">
      <c r="A25" s="224"/>
      <c r="B25" s="224"/>
      <c r="C25" s="224"/>
      <c r="D25" s="227" t="s">
        <v>271</v>
      </c>
      <c r="E25" s="224"/>
      <c r="F25" s="224"/>
      <c r="G25" s="224"/>
    </row>
    <row r="26" spans="1:7" s="223" customFormat="1" ht="12">
      <c r="A26" s="224"/>
      <c r="B26" s="224"/>
      <c r="C26" s="224"/>
      <c r="D26" s="228" t="s">
        <v>272</v>
      </c>
      <c r="E26" s="224"/>
      <c r="F26" s="224"/>
      <c r="G26" s="224"/>
    </row>
    <row r="27" spans="1:7" s="223" customFormat="1" ht="12">
      <c r="A27" s="224"/>
      <c r="B27" s="224"/>
      <c r="C27" s="224"/>
      <c r="D27" s="224"/>
      <c r="E27" s="224"/>
      <c r="F27" s="224"/>
      <c r="G27" s="224"/>
    </row>
    <row r="28" spans="1:7" s="223" customFormat="1" ht="12"/>
  </sheetData>
  <pageMargins left="0.7" right="0.7" top="0.75" bottom="0.75" header="0.3" footer="0.3"/>
  <pageSetup paperSize="9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0"/>
  <sheetViews>
    <sheetView zoomScale="150" zoomScaleNormal="150" workbookViewId="0">
      <selection sqref="A1:F8"/>
    </sheetView>
  </sheetViews>
  <sheetFormatPr defaultRowHeight="11.25"/>
  <cols>
    <col min="1" max="1" width="15.625" style="15" bestFit="1" customWidth="1"/>
    <col min="2" max="5" width="9" style="15"/>
    <col min="6" max="6" width="2" style="15" customWidth="1"/>
    <col min="7" max="16384" width="9" style="15"/>
  </cols>
  <sheetData>
    <row r="1" spans="1:6">
      <c r="A1" s="140"/>
      <c r="B1" s="140"/>
      <c r="C1" s="140"/>
      <c r="D1" s="140"/>
      <c r="E1" s="140"/>
      <c r="F1" s="140"/>
    </row>
    <row r="2" spans="1:6" s="17" customFormat="1">
      <c r="A2" s="210"/>
      <c r="B2" s="92" t="s">
        <v>107</v>
      </c>
      <c r="C2" s="92" t="s">
        <v>108</v>
      </c>
      <c r="D2" s="92" t="s">
        <v>110</v>
      </c>
      <c r="E2" s="92" t="s">
        <v>111</v>
      </c>
      <c r="F2" s="210"/>
    </row>
    <row r="3" spans="1:6">
      <c r="A3" s="140"/>
      <c r="B3" s="140"/>
      <c r="C3" s="140"/>
      <c r="D3" s="140"/>
      <c r="E3" s="140"/>
      <c r="F3" s="140"/>
    </row>
    <row r="4" spans="1:6">
      <c r="A4" s="20" t="s">
        <v>310</v>
      </c>
      <c r="B4" s="259">
        <f>Income_statement_totals!C5</f>
        <v>2006037.2380499998</v>
      </c>
      <c r="C4" s="259">
        <f>Income_statement_totals!D5</f>
        <v>1605473.1464400003</v>
      </c>
      <c r="D4" s="259">
        <f>Income_statement_totals!E5</f>
        <v>1605473.1464400003</v>
      </c>
      <c r="E4" s="259">
        <f>Income_statement_totals!F5</f>
        <v>1605473.1464400003</v>
      </c>
      <c r="F4" s="140"/>
    </row>
    <row r="5" spans="1:6">
      <c r="A5" s="20" t="s">
        <v>311</v>
      </c>
      <c r="B5" s="259">
        <f>Income_statement_totals!C6</f>
        <v>647844.44999999995</v>
      </c>
      <c r="C5" s="259">
        <f>Income_statement_totals!D6</f>
        <v>486124.83749999997</v>
      </c>
      <c r="D5" s="259">
        <f>Income_statement_totals!E6</f>
        <v>486124.83749999997</v>
      </c>
      <c r="E5" s="259">
        <f>Income_statement_totals!F6</f>
        <v>486124.83749999997</v>
      </c>
      <c r="F5" s="140"/>
    </row>
    <row r="6" spans="1:6">
      <c r="A6" s="20" t="s">
        <v>193</v>
      </c>
      <c r="B6" s="259">
        <f>Income_statement_totals!C17</f>
        <v>317672.64</v>
      </c>
      <c r="C6" s="259">
        <f>Income_statement_totals!D17</f>
        <v>297972.64</v>
      </c>
      <c r="D6" s="259">
        <f>Income_statement_totals!E17</f>
        <v>288897.84000000003</v>
      </c>
      <c r="E6" s="259">
        <f>Income_statement_totals!F17</f>
        <v>293058.79600000003</v>
      </c>
      <c r="F6" s="140"/>
    </row>
    <row r="7" spans="1:6">
      <c r="A7" s="20" t="s">
        <v>312</v>
      </c>
      <c r="B7" s="260">
        <f>Income_statement_totals!C21</f>
        <v>780588.56244000001</v>
      </c>
      <c r="C7" s="260">
        <f>Income_statement_totals!D21</f>
        <v>618210.54815199994</v>
      </c>
      <c r="D7" s="260">
        <f>Income_statement_totals!E21</f>
        <v>625470.38815200015</v>
      </c>
      <c r="E7" s="260">
        <f>Income_statement_totals!F21</f>
        <v>622141.62335200026</v>
      </c>
      <c r="F7" s="140"/>
    </row>
    <row r="8" spans="1:6">
      <c r="A8" s="140"/>
      <c r="B8" s="140"/>
      <c r="C8" s="140"/>
      <c r="D8" s="140"/>
      <c r="E8" s="140"/>
      <c r="F8" s="140"/>
    </row>
    <row r="9" spans="1:6">
      <c r="A9" s="140"/>
      <c r="B9" s="140"/>
      <c r="C9" s="140"/>
      <c r="D9" s="140"/>
      <c r="E9" s="140"/>
      <c r="F9" s="140"/>
    </row>
    <row r="10" spans="1:6">
      <c r="A10" s="140"/>
      <c r="B10" s="140"/>
      <c r="C10" s="140"/>
      <c r="D10" s="140"/>
      <c r="E10" s="140"/>
      <c r="F10" s="1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102"/>
  <sheetViews>
    <sheetView topLeftCell="A67" zoomScale="90" zoomScaleNormal="90" workbookViewId="0">
      <selection activeCell="A83" sqref="A83:O102"/>
    </sheetView>
  </sheetViews>
  <sheetFormatPr defaultColWidth="25" defaultRowHeight="11.25"/>
  <cols>
    <col min="1" max="1" width="25" style="15"/>
    <col min="2" max="2" width="1.375" style="15" customWidth="1"/>
    <col min="3" max="3" width="10.625" style="15" bestFit="1" customWidth="1"/>
    <col min="4" max="13" width="9.875" style="15" bestFit="1" customWidth="1"/>
    <col min="14" max="14" width="10.625" style="15" bestFit="1" customWidth="1"/>
    <col min="15" max="15" width="12.75" style="15" bestFit="1" customWidth="1"/>
    <col min="16" max="16384" width="25" style="15"/>
  </cols>
  <sheetData>
    <row r="1" spans="1:15" ht="12" thickBot="1">
      <c r="A1" s="16" t="s">
        <v>200</v>
      </c>
      <c r="C1" s="283" t="s">
        <v>107</v>
      </c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92" t="s">
        <v>107</v>
      </c>
    </row>
    <row r="2" spans="1:15">
      <c r="A2" s="16"/>
      <c r="C2" s="286" t="s">
        <v>38</v>
      </c>
      <c r="D2" s="286"/>
      <c r="E2" s="286"/>
      <c r="F2" s="287" t="s">
        <v>39</v>
      </c>
      <c r="G2" s="287"/>
      <c r="H2" s="287"/>
      <c r="I2" s="287" t="s">
        <v>40</v>
      </c>
      <c r="J2" s="287"/>
      <c r="K2" s="287"/>
      <c r="L2" s="287" t="s">
        <v>41</v>
      </c>
      <c r="M2" s="287"/>
      <c r="N2" s="292"/>
      <c r="O2" s="92" t="s">
        <v>106</v>
      </c>
    </row>
    <row r="3" spans="1:15">
      <c r="A3" s="16"/>
      <c r="C3" s="39">
        <v>41091</v>
      </c>
      <c r="D3" s="39">
        <v>41122</v>
      </c>
      <c r="E3" s="39">
        <v>41153</v>
      </c>
      <c r="F3" s="39">
        <v>41183</v>
      </c>
      <c r="G3" s="39">
        <v>41214</v>
      </c>
      <c r="H3" s="39">
        <v>41244</v>
      </c>
      <c r="I3" s="39">
        <v>41275</v>
      </c>
      <c r="J3" s="39">
        <v>41306</v>
      </c>
      <c r="K3" s="39">
        <v>41334</v>
      </c>
      <c r="L3" s="39">
        <v>41365</v>
      </c>
      <c r="M3" s="39">
        <v>41395</v>
      </c>
      <c r="N3" s="88">
        <v>41426</v>
      </c>
      <c r="O3" s="20"/>
    </row>
    <row r="4" spans="1:15">
      <c r="A4" s="21" t="s">
        <v>160</v>
      </c>
      <c r="C4" s="40">
        <f>Sales_Forecast!E51</f>
        <v>293960.84489999997</v>
      </c>
      <c r="D4" s="40">
        <f>Sales_Forecast!F51</f>
        <v>161346.02579999997</v>
      </c>
      <c r="E4" s="40">
        <f>Sales_Forecast!G51</f>
        <v>158320.72079999998</v>
      </c>
      <c r="F4" s="40">
        <f>Sales_Forecast!H51</f>
        <v>160839.38294999997</v>
      </c>
      <c r="G4" s="40">
        <f>Sales_Forecast!I51</f>
        <v>151648.58294999998</v>
      </c>
      <c r="H4" s="40">
        <f>Sales_Forecast!J51</f>
        <v>151648.58294999998</v>
      </c>
      <c r="I4" s="40">
        <f>Sales_Forecast!K51</f>
        <v>160839.38294999997</v>
      </c>
      <c r="J4" s="40">
        <f>Sales_Forecast!L51</f>
        <v>151648.58294999998</v>
      </c>
      <c r="K4" s="40">
        <f>Sales_Forecast!M51</f>
        <v>151648.58294999998</v>
      </c>
      <c r="L4" s="40">
        <f>Sales_Forecast!N51</f>
        <v>160839.38294999997</v>
      </c>
      <c r="M4" s="40">
        <f>Sales_Forecast!O51</f>
        <v>151648.58294999998</v>
      </c>
      <c r="N4" s="56">
        <f>Sales_Forecast!P51</f>
        <v>151648.58294999998</v>
      </c>
      <c r="O4" s="57">
        <f>SUM(C4:N4)</f>
        <v>2006037.2380499998</v>
      </c>
    </row>
    <row r="5" spans="1:15">
      <c r="A5" s="21" t="s">
        <v>175</v>
      </c>
      <c r="C5" s="40">
        <f>Purchase_forecast!E51</f>
        <v>92294.399999999994</v>
      </c>
      <c r="D5" s="40">
        <f>Purchase_forecast!F51</f>
        <v>52405.5</v>
      </c>
      <c r="E5" s="40">
        <f>Purchase_forecast!G51</f>
        <v>51315.3</v>
      </c>
      <c r="F5" s="40">
        <f>Purchase_forecast!H51</f>
        <v>52043.25</v>
      </c>
      <c r="G5" s="40">
        <f>Purchase_forecast!I51</f>
        <v>49283.25</v>
      </c>
      <c r="H5" s="40">
        <f>Purchase_forecast!J51</f>
        <v>49283.25</v>
      </c>
      <c r="I5" s="40">
        <f>Purchase_forecast!K51</f>
        <v>52043.25</v>
      </c>
      <c r="J5" s="40">
        <f>Purchase_forecast!L51</f>
        <v>49283.25</v>
      </c>
      <c r="K5" s="40">
        <f>Purchase_forecast!M51</f>
        <v>49283.25</v>
      </c>
      <c r="L5" s="40">
        <f>Purchase_forecast!N51</f>
        <v>52043.25</v>
      </c>
      <c r="M5" s="40">
        <f>Purchase_forecast!O51</f>
        <v>49283.25</v>
      </c>
      <c r="N5" s="56">
        <f>Purchase_forecast!P51</f>
        <v>49283.25</v>
      </c>
      <c r="O5" s="57">
        <f t="shared" ref="O5:O18" si="0">SUM(C5:N5)</f>
        <v>647844.44999999995</v>
      </c>
    </row>
    <row r="6" spans="1:15">
      <c r="A6" s="21" t="s">
        <v>101</v>
      </c>
      <c r="C6" s="40">
        <f>C5*10/100</f>
        <v>9229.44</v>
      </c>
      <c r="D6" s="40">
        <f t="shared" ref="D6:N6" si="1">D5*10/100</f>
        <v>5240.55</v>
      </c>
      <c r="E6" s="40">
        <f t="shared" si="1"/>
        <v>5131.53</v>
      </c>
      <c r="F6" s="40">
        <f t="shared" si="1"/>
        <v>5204.3249999999998</v>
      </c>
      <c r="G6" s="40">
        <f t="shared" si="1"/>
        <v>4928.3249999999998</v>
      </c>
      <c r="H6" s="40">
        <f t="shared" si="1"/>
        <v>4928.3249999999998</v>
      </c>
      <c r="I6" s="40">
        <f t="shared" si="1"/>
        <v>5204.3249999999998</v>
      </c>
      <c r="J6" s="40">
        <f t="shared" si="1"/>
        <v>4928.3249999999998</v>
      </c>
      <c r="K6" s="40">
        <f t="shared" si="1"/>
        <v>4928.3249999999998</v>
      </c>
      <c r="L6" s="40">
        <f t="shared" si="1"/>
        <v>5204.3249999999998</v>
      </c>
      <c r="M6" s="40">
        <f t="shared" si="1"/>
        <v>4928.3249999999998</v>
      </c>
      <c r="N6" s="56">
        <f t="shared" si="1"/>
        <v>4928.3249999999998</v>
      </c>
      <c r="O6" s="57">
        <f t="shared" si="0"/>
        <v>64784.444999999985</v>
      </c>
    </row>
    <row r="7" spans="1:15" ht="12">
      <c r="A7" s="83" t="s">
        <v>161</v>
      </c>
      <c r="C7" s="84">
        <f>C4-C5-C6</f>
        <v>192437.00489999997</v>
      </c>
      <c r="D7" s="84">
        <f t="shared" ref="D7:N7" si="2">D4-D5-D6</f>
        <v>103699.97579999997</v>
      </c>
      <c r="E7" s="84">
        <f t="shared" si="2"/>
        <v>101873.89079999998</v>
      </c>
      <c r="F7" s="84">
        <f t="shared" si="2"/>
        <v>103591.80794999997</v>
      </c>
      <c r="G7" s="84">
        <f t="shared" si="2"/>
        <v>97437.007949999985</v>
      </c>
      <c r="H7" s="84">
        <f t="shared" si="2"/>
        <v>97437.007949999985</v>
      </c>
      <c r="I7" s="84">
        <f t="shared" si="2"/>
        <v>103591.80794999997</v>
      </c>
      <c r="J7" s="84">
        <f t="shared" si="2"/>
        <v>97437.007949999985</v>
      </c>
      <c r="K7" s="84">
        <f t="shared" si="2"/>
        <v>97437.007949999985</v>
      </c>
      <c r="L7" s="84">
        <f t="shared" si="2"/>
        <v>103591.80794999997</v>
      </c>
      <c r="M7" s="84">
        <f t="shared" si="2"/>
        <v>97437.007949999985</v>
      </c>
      <c r="N7" s="89">
        <f t="shared" si="2"/>
        <v>97437.007949999985</v>
      </c>
      <c r="O7" s="57">
        <f t="shared" si="0"/>
        <v>1293408.3430499998</v>
      </c>
    </row>
    <row r="8" spans="1:15">
      <c r="A8" s="21" t="s">
        <v>180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90">
        <v>0</v>
      </c>
      <c r="O8" s="57">
        <f t="shared" si="0"/>
        <v>0</v>
      </c>
    </row>
    <row r="9" spans="1:15" ht="12">
      <c r="A9" s="83" t="s">
        <v>181</v>
      </c>
      <c r="C9" s="87">
        <f>C7+C8</f>
        <v>192437.00489999997</v>
      </c>
      <c r="D9" s="87">
        <f t="shared" ref="D9:N9" si="3">D7+D8</f>
        <v>103699.97579999997</v>
      </c>
      <c r="E9" s="87">
        <f t="shared" si="3"/>
        <v>101873.89079999998</v>
      </c>
      <c r="F9" s="87">
        <f t="shared" si="3"/>
        <v>103591.80794999997</v>
      </c>
      <c r="G9" s="87">
        <f t="shared" si="3"/>
        <v>97437.007949999985</v>
      </c>
      <c r="H9" s="87">
        <f t="shared" si="3"/>
        <v>97437.007949999985</v>
      </c>
      <c r="I9" s="87">
        <f t="shared" si="3"/>
        <v>103591.80794999997</v>
      </c>
      <c r="J9" s="87">
        <f t="shared" si="3"/>
        <v>97437.007949999985</v>
      </c>
      <c r="K9" s="87">
        <f t="shared" si="3"/>
        <v>97437.007949999985</v>
      </c>
      <c r="L9" s="87">
        <f t="shared" si="3"/>
        <v>103591.80794999997</v>
      </c>
      <c r="M9" s="87">
        <f t="shared" si="3"/>
        <v>97437.007949999985</v>
      </c>
      <c r="N9" s="91">
        <f t="shared" si="3"/>
        <v>97437.007949999985</v>
      </c>
      <c r="O9" s="57">
        <f t="shared" si="0"/>
        <v>1293408.3430499998</v>
      </c>
    </row>
    <row r="10" spans="1:15">
      <c r="A10" s="21" t="s">
        <v>162</v>
      </c>
      <c r="C10" s="40">
        <f>'Projected_4-years_payroll_plan'!C18/3</f>
        <v>12570</v>
      </c>
      <c r="D10" s="40">
        <f>C10</f>
        <v>12570</v>
      </c>
      <c r="E10" s="40">
        <f>C10</f>
        <v>12570</v>
      </c>
      <c r="F10" s="40">
        <f>'Projected_4-years_payroll_plan'!D18/3</f>
        <v>12570</v>
      </c>
      <c r="G10" s="40">
        <f>F10</f>
        <v>12570</v>
      </c>
      <c r="H10" s="40">
        <f>F10</f>
        <v>12570</v>
      </c>
      <c r="I10" s="40">
        <f>'Projected_4-years_payroll_plan'!E18/3</f>
        <v>12570</v>
      </c>
      <c r="J10" s="40">
        <f>I10</f>
        <v>12570</v>
      </c>
      <c r="K10" s="40">
        <f>I10</f>
        <v>12570</v>
      </c>
      <c r="L10" s="40">
        <f>'Projected_4-years_payroll_plan'!F18/3</f>
        <v>12570</v>
      </c>
      <c r="M10" s="40">
        <f>L10</f>
        <v>12570</v>
      </c>
      <c r="N10" s="56">
        <f>L10</f>
        <v>12570</v>
      </c>
      <c r="O10" s="57">
        <f t="shared" si="0"/>
        <v>150840</v>
      </c>
    </row>
    <row r="11" spans="1:15" ht="22.5">
      <c r="A11" s="21" t="s">
        <v>163</v>
      </c>
      <c r="C11" s="40">
        <f>Operational_expenses!C17</f>
        <v>4240</v>
      </c>
      <c r="D11" s="40">
        <f>Operational_expenses!D17</f>
        <v>2240</v>
      </c>
      <c r="E11" s="40">
        <f>Operational_expenses!E17</f>
        <v>2240</v>
      </c>
      <c r="F11" s="40">
        <f>Operational_expenses!F17</f>
        <v>2090</v>
      </c>
      <c r="G11" s="40">
        <f>Operational_expenses!G17</f>
        <v>2090</v>
      </c>
      <c r="H11" s="40">
        <f>Operational_expenses!H17</f>
        <v>2090</v>
      </c>
      <c r="I11" s="40">
        <f>Operational_expenses!I17</f>
        <v>2110</v>
      </c>
      <c r="J11" s="40">
        <f>Operational_expenses!J17</f>
        <v>2110</v>
      </c>
      <c r="K11" s="40">
        <f>Operational_expenses!K17</f>
        <v>2110</v>
      </c>
      <c r="L11" s="40">
        <f>Operational_expenses!L17</f>
        <v>2110</v>
      </c>
      <c r="M11" s="40">
        <f>Operational_expenses!M17</f>
        <v>2110</v>
      </c>
      <c r="N11" s="56">
        <f>Operational_expenses!N17</f>
        <v>2110</v>
      </c>
      <c r="O11" s="57">
        <f t="shared" si="0"/>
        <v>27650</v>
      </c>
    </row>
    <row r="12" spans="1:15">
      <c r="A12" s="21" t="s">
        <v>165</v>
      </c>
      <c r="C12" s="40">
        <f>Premises_Rents!C17</f>
        <v>24600</v>
      </c>
      <c r="D12" s="40">
        <f>Premises_Rents!D17</f>
        <v>3200</v>
      </c>
      <c r="E12" s="40">
        <f>Premises_Rents!E17</f>
        <v>3200</v>
      </c>
      <c r="F12" s="40">
        <f>Premises_Rents!F17</f>
        <v>3200</v>
      </c>
      <c r="G12" s="40">
        <f>Premises_Rents!G17</f>
        <v>3200</v>
      </c>
      <c r="H12" s="40">
        <f>Premises_Rents!H17</f>
        <v>3200</v>
      </c>
      <c r="I12" s="40">
        <f>Premises_Rents!I17</f>
        <v>3200</v>
      </c>
      <c r="J12" s="40">
        <f>Premises_Rents!J17</f>
        <v>3200</v>
      </c>
      <c r="K12" s="40">
        <f>Premises_Rents!K17</f>
        <v>3200</v>
      </c>
      <c r="L12" s="40">
        <f>Premises_Rents!L17</f>
        <v>3200</v>
      </c>
      <c r="M12" s="40">
        <f>Premises_Rents!M17</f>
        <v>3200</v>
      </c>
      <c r="N12" s="56">
        <f>Premises_Rents!N17</f>
        <v>3200</v>
      </c>
      <c r="O12" s="57">
        <f t="shared" si="0"/>
        <v>59800</v>
      </c>
    </row>
    <row r="13" spans="1:15">
      <c r="A13" s="21" t="s">
        <v>164</v>
      </c>
      <c r="C13" s="40">
        <f>Marketing_expenses!C12</f>
        <v>3500</v>
      </c>
      <c r="D13" s="40">
        <f>Marketing_expenses!D12</f>
        <v>1500</v>
      </c>
      <c r="E13" s="40">
        <f>Marketing_expenses!E12</f>
        <v>2500</v>
      </c>
      <c r="F13" s="40">
        <f>Marketing_expenses!F12</f>
        <v>4000</v>
      </c>
      <c r="G13" s="40">
        <f>Marketing_expenses!G12</f>
        <v>500</v>
      </c>
      <c r="H13" s="40">
        <f>Marketing_expenses!H12</f>
        <v>500</v>
      </c>
      <c r="I13" s="40">
        <f>Marketing_expenses!I12</f>
        <v>4000</v>
      </c>
      <c r="J13" s="40">
        <f>Marketing_expenses!J12</f>
        <v>1000</v>
      </c>
      <c r="K13" s="40">
        <f>Marketing_expenses!K12</f>
        <v>500</v>
      </c>
      <c r="L13" s="40">
        <f>Marketing_expenses!L12</f>
        <v>3000</v>
      </c>
      <c r="M13" s="40">
        <f>Marketing_expenses!M12</f>
        <v>1000</v>
      </c>
      <c r="N13" s="56">
        <f>Marketing_expenses!N12</f>
        <v>500</v>
      </c>
      <c r="O13" s="57">
        <f t="shared" si="0"/>
        <v>22500</v>
      </c>
    </row>
    <row r="14" spans="1:15">
      <c r="A14" s="21" t="s">
        <v>176</v>
      </c>
      <c r="C14" s="40">
        <f>Projected_fleet_plan!C20/3+Projected_fleet_plan!C23</f>
        <v>3960</v>
      </c>
      <c r="D14" s="40">
        <f>Projected_fleet_plan!C20/3</f>
        <v>2160</v>
      </c>
      <c r="E14" s="40">
        <f>Projected_fleet_plan!C20/3</f>
        <v>2160</v>
      </c>
      <c r="F14" s="40">
        <f>Projected_fleet_plan!D20/3</f>
        <v>2160</v>
      </c>
      <c r="G14" s="40">
        <f>Projected_fleet_plan!D20/3</f>
        <v>2160</v>
      </c>
      <c r="H14" s="40">
        <f>Projected_fleet_plan!D20/3</f>
        <v>2160</v>
      </c>
      <c r="I14" s="40">
        <f>Projected_fleet_plan!K20/3</f>
        <v>2160</v>
      </c>
      <c r="J14" s="40">
        <f>Projected_fleet_plan!K20/3</f>
        <v>2160</v>
      </c>
      <c r="K14" s="40">
        <f>Projected_fleet_plan!K20/3</f>
        <v>2160</v>
      </c>
      <c r="L14" s="40">
        <f>Projected_fleet_plan!O20/3</f>
        <v>2160</v>
      </c>
      <c r="M14" s="40">
        <f>Projected_fleet_plan!O20/3</f>
        <v>2160</v>
      </c>
      <c r="N14" s="56">
        <f>Projected_fleet_plan!O20/3</f>
        <v>2160</v>
      </c>
      <c r="O14" s="57">
        <f t="shared" si="0"/>
        <v>27720</v>
      </c>
    </row>
    <row r="15" spans="1:15">
      <c r="A15" s="21" t="s">
        <v>177</v>
      </c>
      <c r="C15" s="40">
        <f>Fleet_gasoline_expenses!D20</f>
        <v>2430.2200000000007</v>
      </c>
      <c r="D15" s="40">
        <f>Fleet_gasoline_expenses!E20</f>
        <v>2430.2200000000007</v>
      </c>
      <c r="E15" s="40">
        <f>Fleet_gasoline_expenses!F20</f>
        <v>2430.2200000000007</v>
      </c>
      <c r="F15" s="40">
        <f>Fleet_gasoline_expenses!G20</f>
        <v>2430.2200000000007</v>
      </c>
      <c r="G15" s="40">
        <f>Fleet_gasoline_expenses!H20</f>
        <v>2430.2200000000007</v>
      </c>
      <c r="H15" s="40">
        <f>Fleet_gasoline_expenses!I20</f>
        <v>2430.2200000000007</v>
      </c>
      <c r="I15" s="40">
        <f>Fleet_gasoline_expenses!J20</f>
        <v>2430.2200000000007</v>
      </c>
      <c r="J15" s="40">
        <f>Fleet_gasoline_expenses!K20</f>
        <v>2430.2200000000007</v>
      </c>
      <c r="K15" s="40">
        <f>Fleet_gasoline_expenses!L20</f>
        <v>2430.2200000000007</v>
      </c>
      <c r="L15" s="40">
        <f>Fleet_gasoline_expenses!M20</f>
        <v>2430.2200000000007</v>
      </c>
      <c r="M15" s="40">
        <f>Fleet_gasoline_expenses!N20</f>
        <v>2430.2200000000007</v>
      </c>
      <c r="N15" s="56">
        <f>Fleet_gasoline_expenses!O20</f>
        <v>2430.2200000000007</v>
      </c>
      <c r="O15" s="57">
        <f t="shared" si="0"/>
        <v>29162.64000000001</v>
      </c>
    </row>
    <row r="16" spans="1:15" ht="12">
      <c r="A16" s="85" t="s">
        <v>179</v>
      </c>
      <c r="C16" s="87">
        <f>C10+C11+C12+C13+C14+C15</f>
        <v>51300.22</v>
      </c>
      <c r="D16" s="87">
        <f t="shared" ref="D16:N16" si="4">D10+D11+D12+D13+D14+D15</f>
        <v>24100.22</v>
      </c>
      <c r="E16" s="87">
        <f t="shared" si="4"/>
        <v>25100.22</v>
      </c>
      <c r="F16" s="87">
        <f t="shared" si="4"/>
        <v>26450.22</v>
      </c>
      <c r="G16" s="87">
        <f t="shared" si="4"/>
        <v>22950.22</v>
      </c>
      <c r="H16" s="87">
        <f t="shared" si="4"/>
        <v>22950.22</v>
      </c>
      <c r="I16" s="87">
        <f t="shared" si="4"/>
        <v>26470.22</v>
      </c>
      <c r="J16" s="87">
        <f t="shared" si="4"/>
        <v>23470.22</v>
      </c>
      <c r="K16" s="87">
        <f t="shared" si="4"/>
        <v>22970.22</v>
      </c>
      <c r="L16" s="87">
        <f t="shared" si="4"/>
        <v>25470.22</v>
      </c>
      <c r="M16" s="87">
        <f t="shared" si="4"/>
        <v>23470.22</v>
      </c>
      <c r="N16" s="91">
        <f t="shared" si="4"/>
        <v>22970.22</v>
      </c>
      <c r="O16" s="57">
        <f t="shared" si="0"/>
        <v>317672.64</v>
      </c>
    </row>
    <row r="17" spans="1:15">
      <c r="A17" s="21" t="s">
        <v>166</v>
      </c>
      <c r="C17" s="40">
        <f>C9-C16</f>
        <v>141136.78489999997</v>
      </c>
      <c r="D17" s="40">
        <f t="shared" ref="D17:N17" si="5">D9-D16</f>
        <v>79599.75579999997</v>
      </c>
      <c r="E17" s="40">
        <f t="shared" si="5"/>
        <v>76773.670799999978</v>
      </c>
      <c r="F17" s="40">
        <f t="shared" si="5"/>
        <v>77141.587949999972</v>
      </c>
      <c r="G17" s="40">
        <f t="shared" si="5"/>
        <v>74486.787949999984</v>
      </c>
      <c r="H17" s="40">
        <f t="shared" si="5"/>
        <v>74486.787949999984</v>
      </c>
      <c r="I17" s="40">
        <f t="shared" si="5"/>
        <v>77121.587949999972</v>
      </c>
      <c r="J17" s="40">
        <f t="shared" si="5"/>
        <v>73966.787949999984</v>
      </c>
      <c r="K17" s="40">
        <f t="shared" si="5"/>
        <v>74466.787949999984</v>
      </c>
      <c r="L17" s="40">
        <f t="shared" si="5"/>
        <v>78121.587949999972</v>
      </c>
      <c r="M17" s="40">
        <f t="shared" si="5"/>
        <v>73966.787949999984</v>
      </c>
      <c r="N17" s="40">
        <f t="shared" si="5"/>
        <v>74466.787949999984</v>
      </c>
      <c r="O17" s="57">
        <f t="shared" si="0"/>
        <v>975735.70304999989</v>
      </c>
    </row>
    <row r="18" spans="1:15">
      <c r="A18" s="21" t="s">
        <v>167</v>
      </c>
      <c r="C18" s="40">
        <f>C17*20/100</f>
        <v>28227.356979999993</v>
      </c>
      <c r="D18" s="40">
        <f t="shared" ref="D18:N18" si="6">D17*20/100</f>
        <v>15919.951159999995</v>
      </c>
      <c r="E18" s="40">
        <f t="shared" si="6"/>
        <v>15354.734159999995</v>
      </c>
      <c r="F18" s="40">
        <f t="shared" si="6"/>
        <v>15428.317589999993</v>
      </c>
      <c r="G18" s="40">
        <f t="shared" si="6"/>
        <v>14897.357589999996</v>
      </c>
      <c r="H18" s="40">
        <f t="shared" si="6"/>
        <v>14897.357589999996</v>
      </c>
      <c r="I18" s="40">
        <f t="shared" si="6"/>
        <v>15424.317589999993</v>
      </c>
      <c r="J18" s="40">
        <f t="shared" si="6"/>
        <v>14793.357589999996</v>
      </c>
      <c r="K18" s="40">
        <f t="shared" si="6"/>
        <v>14893.357589999996</v>
      </c>
      <c r="L18" s="40">
        <f t="shared" si="6"/>
        <v>15624.317589999993</v>
      </c>
      <c r="M18" s="40">
        <f t="shared" si="6"/>
        <v>14793.357589999996</v>
      </c>
      <c r="N18" s="40">
        <f t="shared" si="6"/>
        <v>14893.357589999996</v>
      </c>
      <c r="O18" s="57">
        <f t="shared" si="0"/>
        <v>195147.14060999994</v>
      </c>
    </row>
    <row r="20" spans="1:15" ht="12">
      <c r="A20" s="85" t="s">
        <v>178</v>
      </c>
      <c r="C20" s="43">
        <f>C17-C18</f>
        <v>112909.42791999997</v>
      </c>
      <c r="D20" s="43">
        <f t="shared" ref="D20:O20" si="7">D17-D18</f>
        <v>63679.804639999973</v>
      </c>
      <c r="E20" s="43">
        <f t="shared" si="7"/>
        <v>61418.936639999985</v>
      </c>
      <c r="F20" s="43">
        <f t="shared" si="7"/>
        <v>61713.27035999998</v>
      </c>
      <c r="G20" s="43">
        <f t="shared" si="7"/>
        <v>59589.430359999984</v>
      </c>
      <c r="H20" s="43">
        <f t="shared" si="7"/>
        <v>59589.430359999984</v>
      </c>
      <c r="I20" s="43">
        <f t="shared" si="7"/>
        <v>61697.27035999998</v>
      </c>
      <c r="J20" s="43">
        <f t="shared" si="7"/>
        <v>59173.430359999984</v>
      </c>
      <c r="K20" s="43">
        <f t="shared" si="7"/>
        <v>59573.430359999984</v>
      </c>
      <c r="L20" s="43">
        <f t="shared" si="7"/>
        <v>62497.27035999998</v>
      </c>
      <c r="M20" s="43">
        <f t="shared" si="7"/>
        <v>59173.430359999984</v>
      </c>
      <c r="N20" s="43">
        <f t="shared" si="7"/>
        <v>59573.430359999984</v>
      </c>
      <c r="O20" s="93">
        <f t="shared" si="7"/>
        <v>780588.56244000001</v>
      </c>
    </row>
    <row r="23" spans="1:15" ht="12" thickBot="1"/>
    <row r="24" spans="1:15" ht="12" thickBot="1">
      <c r="A24" s="16" t="s">
        <v>200</v>
      </c>
      <c r="C24" s="283" t="s">
        <v>108</v>
      </c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92" t="s">
        <v>108</v>
      </c>
    </row>
    <row r="25" spans="1:15">
      <c r="A25" s="16"/>
      <c r="C25" s="286" t="s">
        <v>38</v>
      </c>
      <c r="D25" s="286"/>
      <c r="E25" s="286"/>
      <c r="F25" s="287" t="s">
        <v>39</v>
      </c>
      <c r="G25" s="287"/>
      <c r="H25" s="287"/>
      <c r="I25" s="287" t="s">
        <v>40</v>
      </c>
      <c r="J25" s="287"/>
      <c r="K25" s="287"/>
      <c r="L25" s="287" t="s">
        <v>41</v>
      </c>
      <c r="M25" s="287"/>
      <c r="N25" s="292"/>
      <c r="O25" s="92" t="s">
        <v>106</v>
      </c>
    </row>
    <row r="26" spans="1:15">
      <c r="A26" s="16"/>
      <c r="C26" s="39">
        <v>41456</v>
      </c>
      <c r="D26" s="39">
        <v>41487</v>
      </c>
      <c r="E26" s="39">
        <v>41518</v>
      </c>
      <c r="F26" s="39">
        <v>41548</v>
      </c>
      <c r="G26" s="39">
        <v>41579</v>
      </c>
      <c r="H26" s="39">
        <v>41609</v>
      </c>
      <c r="I26" s="39">
        <v>41640</v>
      </c>
      <c r="J26" s="39">
        <v>41671</v>
      </c>
      <c r="K26" s="39">
        <v>41699</v>
      </c>
      <c r="L26" s="39">
        <v>41730</v>
      </c>
      <c r="M26" s="39">
        <v>41760</v>
      </c>
      <c r="N26" s="39">
        <v>41791</v>
      </c>
      <c r="O26" s="20"/>
    </row>
    <row r="27" spans="1:15">
      <c r="A27" s="21" t="s">
        <v>160</v>
      </c>
      <c r="C27" s="40">
        <f>Sales_Forecast!E125</f>
        <v>235168.67591999998</v>
      </c>
      <c r="D27" s="40">
        <f>Sales_Forecast!F125</f>
        <v>129076.82063999998</v>
      </c>
      <c r="E27" s="40">
        <f>Sales_Forecast!G125</f>
        <v>126656.57663999998</v>
      </c>
      <c r="F27" s="40">
        <f>Sales_Forecast!H125</f>
        <v>129314.86236</v>
      </c>
      <c r="G27" s="40">
        <f>Sales_Forecast!I125</f>
        <v>121318.86636</v>
      </c>
      <c r="H27" s="40">
        <f>Sales_Forecast!J125</f>
        <v>121318.86636</v>
      </c>
      <c r="I27" s="40">
        <f>Sales_Forecast!K125</f>
        <v>128671.50636</v>
      </c>
      <c r="J27" s="40">
        <f>Sales_Forecast!L125</f>
        <v>121318.86636</v>
      </c>
      <c r="K27" s="40">
        <f>Sales_Forecast!M125</f>
        <v>121318.86636</v>
      </c>
      <c r="L27" s="40">
        <f>Sales_Forecast!N125</f>
        <v>128671.50636</v>
      </c>
      <c r="M27" s="40">
        <f>Sales_Forecast!O125</f>
        <v>121318.86636</v>
      </c>
      <c r="N27" s="40">
        <f>Sales_Forecast!P125</f>
        <v>121318.86636</v>
      </c>
      <c r="O27" s="57">
        <f>SUM(C27:N27)</f>
        <v>1605473.1464400003</v>
      </c>
    </row>
    <row r="28" spans="1:15">
      <c r="A28" s="21" t="s">
        <v>175</v>
      </c>
      <c r="C28" s="40">
        <f>Purchase_forecast!E109</f>
        <v>69220.799999999988</v>
      </c>
      <c r="D28" s="40">
        <f>Purchase_forecast!F109</f>
        <v>39304.124999999993</v>
      </c>
      <c r="E28" s="40">
        <f>Purchase_forecast!G109</f>
        <v>38486.474999999991</v>
      </c>
      <c r="F28" s="40">
        <f>Purchase_forecast!H109</f>
        <v>39273.937499999993</v>
      </c>
      <c r="G28" s="40">
        <f>Purchase_forecast!I109</f>
        <v>36962.437499999993</v>
      </c>
      <c r="H28" s="40">
        <f>Purchase_forecast!J109</f>
        <v>36962.437499999993</v>
      </c>
      <c r="I28" s="40">
        <f>Purchase_forecast!K109</f>
        <v>39032.437499999993</v>
      </c>
      <c r="J28" s="40">
        <f>Purchase_forecast!L109</f>
        <v>36962.437499999993</v>
      </c>
      <c r="K28" s="40">
        <f>Purchase_forecast!M109</f>
        <v>36962.437499999993</v>
      </c>
      <c r="L28" s="40">
        <f>Purchase_forecast!N109</f>
        <v>39032.437499999993</v>
      </c>
      <c r="M28" s="40">
        <f>Purchase_forecast!O109</f>
        <v>36962.437499999993</v>
      </c>
      <c r="N28" s="40">
        <f>Purchase_forecast!P109</f>
        <v>36962.437499999993</v>
      </c>
      <c r="O28" s="57">
        <f t="shared" ref="O28:O41" si="8">SUM(C28:N28)</f>
        <v>486124.83749999997</v>
      </c>
    </row>
    <row r="29" spans="1:15">
      <c r="A29" s="21" t="s">
        <v>101</v>
      </c>
      <c r="C29" s="40">
        <f>C28*10/100</f>
        <v>6922.079999999999</v>
      </c>
      <c r="D29" s="40">
        <f t="shared" ref="D29:N29" si="9">D28*10/100</f>
        <v>3930.4124999999995</v>
      </c>
      <c r="E29" s="40">
        <f t="shared" si="9"/>
        <v>3848.6474999999987</v>
      </c>
      <c r="F29" s="40">
        <f t="shared" si="9"/>
        <v>3927.3937499999993</v>
      </c>
      <c r="G29" s="40">
        <f t="shared" si="9"/>
        <v>3696.2437499999996</v>
      </c>
      <c r="H29" s="40">
        <f t="shared" si="9"/>
        <v>3696.2437499999996</v>
      </c>
      <c r="I29" s="40">
        <f t="shared" si="9"/>
        <v>3903.2437499999996</v>
      </c>
      <c r="J29" s="40">
        <f t="shared" si="9"/>
        <v>3696.2437499999996</v>
      </c>
      <c r="K29" s="40">
        <f t="shared" si="9"/>
        <v>3696.2437499999996</v>
      </c>
      <c r="L29" s="40">
        <f t="shared" si="9"/>
        <v>3903.2437499999996</v>
      </c>
      <c r="M29" s="40">
        <f t="shared" si="9"/>
        <v>3696.2437499999996</v>
      </c>
      <c r="N29" s="40">
        <f t="shared" si="9"/>
        <v>3696.2437499999996</v>
      </c>
      <c r="O29" s="57">
        <f t="shared" si="8"/>
        <v>48612.483750000007</v>
      </c>
    </row>
    <row r="30" spans="1:15" ht="12">
      <c r="A30" s="83" t="s">
        <v>161</v>
      </c>
      <c r="C30" s="84">
        <f>C27-C28-C29</f>
        <v>159025.79592</v>
      </c>
      <c r="D30" s="84">
        <f t="shared" ref="D30:N30" si="10">D27-D28-D29</f>
        <v>85842.283139999985</v>
      </c>
      <c r="E30" s="84">
        <f t="shared" si="10"/>
        <v>84321.454140000002</v>
      </c>
      <c r="F30" s="84">
        <f t="shared" si="10"/>
        <v>86113.531109999996</v>
      </c>
      <c r="G30" s="84">
        <f t="shared" si="10"/>
        <v>80660.18511000002</v>
      </c>
      <c r="H30" s="84">
        <f t="shared" si="10"/>
        <v>80660.18511000002</v>
      </c>
      <c r="I30" s="84">
        <f t="shared" si="10"/>
        <v>85735.825110000005</v>
      </c>
      <c r="J30" s="84">
        <f t="shared" si="10"/>
        <v>80660.18511000002</v>
      </c>
      <c r="K30" s="84">
        <f t="shared" si="10"/>
        <v>80660.18511000002</v>
      </c>
      <c r="L30" s="84">
        <f t="shared" si="10"/>
        <v>85735.825110000005</v>
      </c>
      <c r="M30" s="84">
        <f t="shared" si="10"/>
        <v>80660.18511000002</v>
      </c>
      <c r="N30" s="89">
        <f t="shared" si="10"/>
        <v>80660.18511000002</v>
      </c>
      <c r="O30" s="57">
        <f t="shared" si="8"/>
        <v>1070735.82519</v>
      </c>
    </row>
    <row r="31" spans="1:15">
      <c r="A31" s="21" t="s">
        <v>180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90">
        <v>0</v>
      </c>
      <c r="O31" s="57">
        <f t="shared" si="8"/>
        <v>0</v>
      </c>
    </row>
    <row r="32" spans="1:15" ht="12">
      <c r="A32" s="83" t="s">
        <v>181</v>
      </c>
      <c r="C32" s="87">
        <f>C30+C31</f>
        <v>159025.79592</v>
      </c>
      <c r="D32" s="87">
        <f t="shared" ref="D32:N32" si="11">D30+D31</f>
        <v>85842.283139999985</v>
      </c>
      <c r="E32" s="87">
        <f t="shared" si="11"/>
        <v>84321.454140000002</v>
      </c>
      <c r="F32" s="87">
        <f t="shared" si="11"/>
        <v>86113.531109999996</v>
      </c>
      <c r="G32" s="87">
        <f t="shared" si="11"/>
        <v>80660.18511000002</v>
      </c>
      <c r="H32" s="87">
        <f t="shared" si="11"/>
        <v>80660.18511000002</v>
      </c>
      <c r="I32" s="87">
        <f t="shared" si="11"/>
        <v>85735.825110000005</v>
      </c>
      <c r="J32" s="87">
        <f t="shared" si="11"/>
        <v>80660.18511000002</v>
      </c>
      <c r="K32" s="87">
        <f t="shared" si="11"/>
        <v>80660.18511000002</v>
      </c>
      <c r="L32" s="87">
        <f t="shared" si="11"/>
        <v>85735.825110000005</v>
      </c>
      <c r="M32" s="87">
        <f t="shared" si="11"/>
        <v>80660.18511000002</v>
      </c>
      <c r="N32" s="91">
        <f t="shared" si="11"/>
        <v>80660.18511000002</v>
      </c>
      <c r="O32" s="57">
        <f t="shared" si="8"/>
        <v>1070735.82519</v>
      </c>
    </row>
    <row r="33" spans="1:15">
      <c r="A33" s="21" t="s">
        <v>162</v>
      </c>
      <c r="C33" s="40">
        <f>'Projected_4-years_payroll_plan'!G18/3</f>
        <v>12570</v>
      </c>
      <c r="D33" s="40">
        <f>'Projected_4-years_payroll_plan'!G18/3</f>
        <v>12570</v>
      </c>
      <c r="E33" s="40">
        <f>'Projected_4-years_payroll_plan'!G18/3</f>
        <v>12570</v>
      </c>
      <c r="F33" s="40">
        <f>'Projected_4-years_payroll_plan'!H18/3</f>
        <v>12570</v>
      </c>
      <c r="G33" s="40">
        <f>'Projected_4-years_payroll_plan'!H18/3</f>
        <v>12570</v>
      </c>
      <c r="H33" s="40">
        <f>'Projected_4-years_payroll_plan'!H18/3</f>
        <v>12570</v>
      </c>
      <c r="I33" s="40">
        <f>'Projected_4-years_payroll_plan'!I18/3</f>
        <v>12570</v>
      </c>
      <c r="J33" s="40">
        <f>'Projected_4-years_payroll_plan'!I18/3</f>
        <v>12570</v>
      </c>
      <c r="K33" s="40">
        <f>'Projected_4-years_payroll_plan'!I18/3</f>
        <v>12570</v>
      </c>
      <c r="L33" s="40">
        <f>'Projected_4-years_payroll_plan'!J18/3</f>
        <v>12570</v>
      </c>
      <c r="M33" s="40">
        <f>'Projected_4-years_payroll_plan'!J18/3</f>
        <v>12570</v>
      </c>
      <c r="N33" s="40">
        <f>'Projected_4-years_payroll_plan'!J18/3</f>
        <v>12570</v>
      </c>
      <c r="O33" s="57">
        <f t="shared" si="8"/>
        <v>150840</v>
      </c>
    </row>
    <row r="34" spans="1:15" ht="22.5">
      <c r="A34" s="21" t="s">
        <v>163</v>
      </c>
      <c r="C34" s="40">
        <f>Operational_expenses!C69</f>
        <v>2240</v>
      </c>
      <c r="D34" s="40">
        <f>Operational_expenses!D69</f>
        <v>2240</v>
      </c>
      <c r="E34" s="40">
        <f>Operational_expenses!E69</f>
        <v>2240</v>
      </c>
      <c r="F34" s="40">
        <f>Operational_expenses!F69</f>
        <v>2090</v>
      </c>
      <c r="G34" s="40">
        <f>Operational_expenses!G69</f>
        <v>2090</v>
      </c>
      <c r="H34" s="40">
        <f>Operational_expenses!H69</f>
        <v>2090</v>
      </c>
      <c r="I34" s="40">
        <f>Operational_expenses!I69</f>
        <v>2110</v>
      </c>
      <c r="J34" s="40">
        <f>Operational_expenses!J69</f>
        <v>2110</v>
      </c>
      <c r="K34" s="40">
        <f>Operational_expenses!K69</f>
        <v>1610</v>
      </c>
      <c r="L34" s="40">
        <f>Operational_expenses!L69</f>
        <v>1610</v>
      </c>
      <c r="M34" s="40">
        <f>Operational_expenses!M69</f>
        <v>1610</v>
      </c>
      <c r="N34" s="40">
        <f>Operational_expenses!N69</f>
        <v>1610</v>
      </c>
      <c r="O34" s="57">
        <f t="shared" si="8"/>
        <v>23650</v>
      </c>
    </row>
    <row r="35" spans="1:15">
      <c r="A35" s="21" t="s">
        <v>165</v>
      </c>
      <c r="C35" s="40">
        <f>Premises_Rents!C60</f>
        <v>3200</v>
      </c>
      <c r="D35" s="40">
        <f>Premises_Rents!D60</f>
        <v>3200</v>
      </c>
      <c r="E35" s="40">
        <f>Premises_Rents!E60</f>
        <v>3200</v>
      </c>
      <c r="F35" s="40">
        <f>Premises_Rents!F60</f>
        <v>3200</v>
      </c>
      <c r="G35" s="40">
        <f>Premises_Rents!G60</f>
        <v>3200</v>
      </c>
      <c r="H35" s="40">
        <f>Premises_Rents!H60</f>
        <v>3200</v>
      </c>
      <c r="I35" s="40">
        <f>Premises_Rents!I60</f>
        <v>3200</v>
      </c>
      <c r="J35" s="40">
        <f>Premises_Rents!J60</f>
        <v>3200</v>
      </c>
      <c r="K35" s="40">
        <f>Premises_Rents!K60</f>
        <v>3200</v>
      </c>
      <c r="L35" s="40">
        <f>Premises_Rents!L60</f>
        <v>3200</v>
      </c>
      <c r="M35" s="40">
        <f>Premises_Rents!M60</f>
        <v>3200</v>
      </c>
      <c r="N35" s="40">
        <f>Premises_Rents!N60</f>
        <v>3200</v>
      </c>
      <c r="O35" s="57">
        <f t="shared" si="8"/>
        <v>38400</v>
      </c>
    </row>
    <row r="36" spans="1:15">
      <c r="A36" s="21" t="s">
        <v>164</v>
      </c>
      <c r="C36" s="40">
        <f>Marketing_expenses!C37</f>
        <v>9500</v>
      </c>
      <c r="D36" s="40">
        <f>Marketing_expenses!D37</f>
        <v>1500</v>
      </c>
      <c r="E36" s="40">
        <f>Marketing_expenses!E37</f>
        <v>1000</v>
      </c>
      <c r="F36" s="40">
        <f>Marketing_expenses!F37</f>
        <v>5500</v>
      </c>
      <c r="G36" s="40">
        <f>Marketing_expenses!G37</f>
        <v>500</v>
      </c>
      <c r="H36" s="40">
        <f>Marketing_expenses!H37</f>
        <v>0</v>
      </c>
      <c r="I36" s="40">
        <f>Marketing_expenses!I37</f>
        <v>5000</v>
      </c>
      <c r="J36" s="40">
        <f>Marketing_expenses!J37</f>
        <v>1000</v>
      </c>
      <c r="K36" s="40">
        <f>Marketing_expenses!K37</f>
        <v>0</v>
      </c>
      <c r="L36" s="40">
        <f>Marketing_expenses!L37</f>
        <v>5000</v>
      </c>
      <c r="M36" s="40">
        <f>Marketing_expenses!M37</f>
        <v>1000</v>
      </c>
      <c r="N36" s="40">
        <f>Marketing_expenses!N37</f>
        <v>0</v>
      </c>
      <c r="O36" s="57">
        <f t="shared" si="8"/>
        <v>30000</v>
      </c>
    </row>
    <row r="37" spans="1:15">
      <c r="A37" s="21" t="s">
        <v>176</v>
      </c>
      <c r="C37" s="40">
        <f>Projected_fleet_plan!G20/3</f>
        <v>2160</v>
      </c>
      <c r="D37" s="40">
        <f>Projected_fleet_plan!G20/3</f>
        <v>2160</v>
      </c>
      <c r="E37" s="40">
        <f>Projected_fleet_plan!G20/3</f>
        <v>2160</v>
      </c>
      <c r="F37" s="40">
        <f>Projected_fleet_plan!H20/3</f>
        <v>2160</v>
      </c>
      <c r="G37" s="40">
        <f>Projected_fleet_plan!H20/3</f>
        <v>2160</v>
      </c>
      <c r="H37" s="40">
        <f>Projected_fleet_plan!H20/3</f>
        <v>2160</v>
      </c>
      <c r="I37" s="40">
        <f>Projected_fleet_plan!I20/3</f>
        <v>2160</v>
      </c>
      <c r="J37" s="40">
        <f>Projected_fleet_plan!I20/3</f>
        <v>2160</v>
      </c>
      <c r="K37" s="40">
        <f>Projected_fleet_plan!I20/3</f>
        <v>2160</v>
      </c>
      <c r="L37" s="40">
        <f>Projected_fleet_plan!J20/3</f>
        <v>2160</v>
      </c>
      <c r="M37" s="40">
        <f>Projected_fleet_plan!J20/3</f>
        <v>2160</v>
      </c>
      <c r="N37" s="40">
        <f>Projected_fleet_plan!J20/3</f>
        <v>2160</v>
      </c>
      <c r="O37" s="57">
        <f t="shared" si="8"/>
        <v>25920</v>
      </c>
    </row>
    <row r="38" spans="1:15">
      <c r="A38" s="21" t="s">
        <v>177</v>
      </c>
      <c r="C38" s="40">
        <f>Fleet_gasoline_expenses!D67</f>
        <v>2430.2200000000007</v>
      </c>
      <c r="D38" s="40">
        <f>Fleet_gasoline_expenses!E67</f>
        <v>2430.2200000000007</v>
      </c>
      <c r="E38" s="40">
        <f>Fleet_gasoline_expenses!F67</f>
        <v>2430.2200000000007</v>
      </c>
      <c r="F38" s="40">
        <f>Fleet_gasoline_expenses!G67</f>
        <v>2430.2200000000007</v>
      </c>
      <c r="G38" s="40">
        <f>Fleet_gasoline_expenses!H67</f>
        <v>2430.2200000000007</v>
      </c>
      <c r="H38" s="40">
        <f>Fleet_gasoline_expenses!I67</f>
        <v>2430.2200000000007</v>
      </c>
      <c r="I38" s="40">
        <f>Fleet_gasoline_expenses!J67</f>
        <v>2430.2200000000007</v>
      </c>
      <c r="J38" s="40">
        <f>Fleet_gasoline_expenses!K67</f>
        <v>2430.2200000000007</v>
      </c>
      <c r="K38" s="40">
        <f>Fleet_gasoline_expenses!L67</f>
        <v>2430.2200000000007</v>
      </c>
      <c r="L38" s="40">
        <f>Fleet_gasoline_expenses!M67</f>
        <v>2430.2200000000007</v>
      </c>
      <c r="M38" s="40">
        <f>Fleet_gasoline_expenses!N67</f>
        <v>2430.2200000000007</v>
      </c>
      <c r="N38" s="40">
        <f>Fleet_gasoline_expenses!O67</f>
        <v>2430.2200000000007</v>
      </c>
      <c r="O38" s="57">
        <f t="shared" si="8"/>
        <v>29162.64000000001</v>
      </c>
    </row>
    <row r="39" spans="1:15" ht="12">
      <c r="A39" s="85" t="s">
        <v>179</v>
      </c>
      <c r="C39" s="87">
        <f>C33+C34+C35+C36+C37+C38</f>
        <v>32100.22</v>
      </c>
      <c r="D39" s="87">
        <f t="shared" ref="D39:N39" si="12">D33+D34+D35+D36+D37+D38</f>
        <v>24100.22</v>
      </c>
      <c r="E39" s="87">
        <f t="shared" si="12"/>
        <v>23600.22</v>
      </c>
      <c r="F39" s="87">
        <f t="shared" si="12"/>
        <v>27950.22</v>
      </c>
      <c r="G39" s="87">
        <f t="shared" si="12"/>
        <v>22950.22</v>
      </c>
      <c r="H39" s="87">
        <f t="shared" si="12"/>
        <v>22450.22</v>
      </c>
      <c r="I39" s="87">
        <f t="shared" si="12"/>
        <v>27470.22</v>
      </c>
      <c r="J39" s="87">
        <f t="shared" si="12"/>
        <v>23470.22</v>
      </c>
      <c r="K39" s="87">
        <f t="shared" si="12"/>
        <v>21970.22</v>
      </c>
      <c r="L39" s="87">
        <f t="shared" si="12"/>
        <v>26970.22</v>
      </c>
      <c r="M39" s="87">
        <f t="shared" si="12"/>
        <v>22970.22</v>
      </c>
      <c r="N39" s="91">
        <f t="shared" si="12"/>
        <v>21970.22</v>
      </c>
      <c r="O39" s="57">
        <f t="shared" si="8"/>
        <v>297972.64</v>
      </c>
    </row>
    <row r="40" spans="1:15">
      <c r="A40" s="21" t="s">
        <v>166</v>
      </c>
      <c r="C40" s="40">
        <f>C32-C39</f>
        <v>126925.57592</v>
      </c>
      <c r="D40" s="40">
        <f t="shared" ref="D40" si="13">D32-D39</f>
        <v>61742.063139999984</v>
      </c>
      <c r="E40" s="40">
        <f t="shared" ref="E40" si="14">E32-E39</f>
        <v>60721.23414</v>
      </c>
      <c r="F40" s="40">
        <f t="shared" ref="F40" si="15">F32-F39</f>
        <v>58163.311109999995</v>
      </c>
      <c r="G40" s="40">
        <f t="shared" ref="G40" si="16">G32-G39</f>
        <v>57709.965110000019</v>
      </c>
      <c r="H40" s="40">
        <f t="shared" ref="H40" si="17">H32-H39</f>
        <v>58209.965110000019</v>
      </c>
      <c r="I40" s="40">
        <f t="shared" ref="I40" si="18">I32-I39</f>
        <v>58265.605110000004</v>
      </c>
      <c r="J40" s="40">
        <f t="shared" ref="J40" si="19">J32-J39</f>
        <v>57189.965110000019</v>
      </c>
      <c r="K40" s="40">
        <f t="shared" ref="K40" si="20">K32-K39</f>
        <v>58689.965110000019</v>
      </c>
      <c r="L40" s="40">
        <f t="shared" ref="L40" si="21">L32-L39</f>
        <v>58765.605110000004</v>
      </c>
      <c r="M40" s="40">
        <f t="shared" ref="M40" si="22">M32-M39</f>
        <v>57689.965110000019</v>
      </c>
      <c r="N40" s="40">
        <f t="shared" ref="N40" si="23">N32-N39</f>
        <v>58689.965110000019</v>
      </c>
      <c r="O40" s="57">
        <f t="shared" si="8"/>
        <v>772763.18518999999</v>
      </c>
    </row>
    <row r="41" spans="1:15">
      <c r="A41" s="21" t="s">
        <v>167</v>
      </c>
      <c r="C41" s="40">
        <f>C40*20/100</f>
        <v>25385.115183999998</v>
      </c>
      <c r="D41" s="40">
        <f t="shared" ref="D41" si="24">D40*20/100</f>
        <v>12348.412627999996</v>
      </c>
      <c r="E41" s="40">
        <f t="shared" ref="E41" si="25">E40*20/100</f>
        <v>12144.246828000001</v>
      </c>
      <c r="F41" s="40">
        <f t="shared" ref="F41" si="26">F40*20/100</f>
        <v>11632.662221999999</v>
      </c>
      <c r="G41" s="40">
        <f t="shared" ref="G41" si="27">G40*20/100</f>
        <v>11541.993022000002</v>
      </c>
      <c r="H41" s="40">
        <f t="shared" ref="H41" si="28">H40*20/100</f>
        <v>11641.993022000002</v>
      </c>
      <c r="I41" s="40">
        <f t="shared" ref="I41" si="29">I40*20/100</f>
        <v>11653.121022000001</v>
      </c>
      <c r="J41" s="40">
        <f t="shared" ref="J41" si="30">J40*20/100</f>
        <v>11437.993022000002</v>
      </c>
      <c r="K41" s="40">
        <f t="shared" ref="K41" si="31">K40*20/100</f>
        <v>11737.993022000002</v>
      </c>
      <c r="L41" s="40">
        <f t="shared" ref="L41" si="32">L40*20/100</f>
        <v>11753.121022000001</v>
      </c>
      <c r="M41" s="40">
        <f t="shared" ref="M41" si="33">M40*20/100</f>
        <v>11537.993022000002</v>
      </c>
      <c r="N41" s="40">
        <f t="shared" ref="N41" si="34">N40*20/100</f>
        <v>11737.993022000002</v>
      </c>
      <c r="O41" s="57">
        <f t="shared" si="8"/>
        <v>154552.63703800004</v>
      </c>
    </row>
    <row r="43" spans="1:15" ht="12">
      <c r="A43" s="85" t="s">
        <v>178</v>
      </c>
      <c r="C43" s="43">
        <f>C40-C41</f>
        <v>101540.46073600001</v>
      </c>
      <c r="D43" s="43">
        <f t="shared" ref="D43:O43" si="35">D40-D41</f>
        <v>49393.650511999986</v>
      </c>
      <c r="E43" s="43">
        <f t="shared" si="35"/>
        <v>48576.987311999997</v>
      </c>
      <c r="F43" s="43">
        <f t="shared" si="35"/>
        <v>46530.648887999996</v>
      </c>
      <c r="G43" s="43">
        <f t="shared" si="35"/>
        <v>46167.972088000017</v>
      </c>
      <c r="H43" s="43">
        <f t="shared" si="35"/>
        <v>46567.972088000017</v>
      </c>
      <c r="I43" s="43">
        <f t="shared" si="35"/>
        <v>46612.484088000005</v>
      </c>
      <c r="J43" s="43">
        <f t="shared" si="35"/>
        <v>45751.972088000017</v>
      </c>
      <c r="K43" s="43">
        <f t="shared" si="35"/>
        <v>46951.972088000017</v>
      </c>
      <c r="L43" s="43">
        <f t="shared" si="35"/>
        <v>47012.484088000005</v>
      </c>
      <c r="M43" s="43">
        <f t="shared" si="35"/>
        <v>46151.972088000017</v>
      </c>
      <c r="N43" s="43">
        <f t="shared" si="35"/>
        <v>46951.972088000017</v>
      </c>
      <c r="O43" s="93">
        <f t="shared" si="35"/>
        <v>618210.54815199994</v>
      </c>
    </row>
    <row r="59" spans="1:15" ht="12" thickBot="1"/>
    <row r="60" spans="1:15" ht="12" thickBot="1">
      <c r="A60" s="16" t="s">
        <v>200</v>
      </c>
      <c r="C60" s="283" t="s">
        <v>110</v>
      </c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92" t="s">
        <v>110</v>
      </c>
    </row>
    <row r="61" spans="1:15">
      <c r="A61" s="16"/>
      <c r="C61" s="286" t="s">
        <v>38</v>
      </c>
      <c r="D61" s="286"/>
      <c r="E61" s="286"/>
      <c r="F61" s="287" t="s">
        <v>39</v>
      </c>
      <c r="G61" s="287"/>
      <c r="H61" s="287"/>
      <c r="I61" s="287" t="s">
        <v>40</v>
      </c>
      <c r="J61" s="287"/>
      <c r="K61" s="287"/>
      <c r="L61" s="287" t="s">
        <v>41</v>
      </c>
      <c r="M61" s="287"/>
      <c r="N61" s="292"/>
      <c r="O61" s="92" t="s">
        <v>106</v>
      </c>
    </row>
    <row r="62" spans="1:15">
      <c r="A62" s="16"/>
      <c r="C62" s="39">
        <v>41821</v>
      </c>
      <c r="D62" s="39">
        <v>41852</v>
      </c>
      <c r="E62" s="39">
        <v>41883</v>
      </c>
      <c r="F62" s="39">
        <v>41913</v>
      </c>
      <c r="G62" s="39">
        <v>41944</v>
      </c>
      <c r="H62" s="39">
        <v>41974</v>
      </c>
      <c r="I62" s="39">
        <v>42005</v>
      </c>
      <c r="J62" s="39">
        <v>42036</v>
      </c>
      <c r="K62" s="39">
        <v>42064</v>
      </c>
      <c r="L62" s="39">
        <v>42095</v>
      </c>
      <c r="M62" s="39">
        <v>42125</v>
      </c>
      <c r="N62" s="39">
        <v>42156</v>
      </c>
      <c r="O62" s="20"/>
    </row>
    <row r="63" spans="1:15">
      <c r="A63" s="21" t="s">
        <v>160</v>
      </c>
      <c r="C63" s="40">
        <f>Sales_Forecast!E199</f>
        <v>235168.67591999998</v>
      </c>
      <c r="D63" s="40">
        <f>Sales_Forecast!F199</f>
        <v>129076.82063999998</v>
      </c>
      <c r="E63" s="40">
        <f>Sales_Forecast!G199</f>
        <v>126656.57663999998</v>
      </c>
      <c r="F63" s="40">
        <f>Sales_Forecast!H199</f>
        <v>129314.86236</v>
      </c>
      <c r="G63" s="40">
        <f>Sales_Forecast!I199</f>
        <v>121318.86636</v>
      </c>
      <c r="H63" s="40">
        <f>Sales_Forecast!J199</f>
        <v>121318.86636</v>
      </c>
      <c r="I63" s="40">
        <f>Sales_Forecast!K199</f>
        <v>128671.50636</v>
      </c>
      <c r="J63" s="40">
        <f>Sales_Forecast!L199</f>
        <v>121318.86636</v>
      </c>
      <c r="K63" s="40">
        <f>Sales_Forecast!M199</f>
        <v>121318.86636</v>
      </c>
      <c r="L63" s="40">
        <f>Sales_Forecast!N199</f>
        <v>128671.50636</v>
      </c>
      <c r="M63" s="40">
        <f>Sales_Forecast!O199</f>
        <v>121318.86636</v>
      </c>
      <c r="N63" s="40">
        <f>Sales_Forecast!P199</f>
        <v>121318.86636</v>
      </c>
      <c r="O63" s="57">
        <f>SUM(C63:N63)</f>
        <v>1605473.1464400003</v>
      </c>
    </row>
    <row r="64" spans="1:15">
      <c r="A64" s="21" t="s">
        <v>175</v>
      </c>
      <c r="C64" s="40">
        <f>Purchase_forecast!E167</f>
        <v>69220.799999999988</v>
      </c>
      <c r="D64" s="40">
        <f>Purchase_forecast!F167</f>
        <v>39304.124999999993</v>
      </c>
      <c r="E64" s="40">
        <f>Purchase_forecast!G167</f>
        <v>38486.474999999991</v>
      </c>
      <c r="F64" s="40">
        <f>Purchase_forecast!H167</f>
        <v>39273.937499999993</v>
      </c>
      <c r="G64" s="40">
        <f>Purchase_forecast!I167</f>
        <v>36962.437499999993</v>
      </c>
      <c r="H64" s="40">
        <f>Purchase_forecast!J167</f>
        <v>36962.437499999993</v>
      </c>
      <c r="I64" s="40">
        <f>Purchase_forecast!K167</f>
        <v>39032.437499999993</v>
      </c>
      <c r="J64" s="40">
        <f>Purchase_forecast!L167</f>
        <v>36962.437499999993</v>
      </c>
      <c r="K64" s="40">
        <f>Purchase_forecast!M167</f>
        <v>36962.437499999993</v>
      </c>
      <c r="L64" s="40">
        <f>Purchase_forecast!N167</f>
        <v>39032.437499999993</v>
      </c>
      <c r="M64" s="40">
        <f>Purchase_forecast!O167</f>
        <v>36962.437499999993</v>
      </c>
      <c r="N64" s="40">
        <f>Purchase_forecast!P167</f>
        <v>36962.437499999993</v>
      </c>
      <c r="O64" s="57">
        <f t="shared" ref="O64:O77" si="36">SUM(C64:N64)</f>
        <v>486124.83749999997</v>
      </c>
    </row>
    <row r="65" spans="1:15">
      <c r="A65" s="21" t="s">
        <v>101</v>
      </c>
      <c r="C65" s="40">
        <f>C64*10/100</f>
        <v>6922.079999999999</v>
      </c>
      <c r="D65" s="40">
        <f t="shared" ref="D65" si="37">D64*10/100</f>
        <v>3930.4124999999995</v>
      </c>
      <c r="E65" s="40">
        <f t="shared" ref="E65" si="38">E64*10/100</f>
        <v>3848.6474999999987</v>
      </c>
      <c r="F65" s="40">
        <f t="shared" ref="F65" si="39">F64*10/100</f>
        <v>3927.3937499999993</v>
      </c>
      <c r="G65" s="40">
        <f t="shared" ref="G65" si="40">G64*10/100</f>
        <v>3696.2437499999996</v>
      </c>
      <c r="H65" s="40">
        <f t="shared" ref="H65" si="41">H64*10/100</f>
        <v>3696.2437499999996</v>
      </c>
      <c r="I65" s="40">
        <f t="shared" ref="I65" si="42">I64*10/100</f>
        <v>3903.2437499999996</v>
      </c>
      <c r="J65" s="40">
        <f t="shared" ref="J65" si="43">J64*10/100</f>
        <v>3696.2437499999996</v>
      </c>
      <c r="K65" s="40">
        <f t="shared" ref="K65" si="44">K64*10/100</f>
        <v>3696.2437499999996</v>
      </c>
      <c r="L65" s="40">
        <f t="shared" ref="L65" si="45">L64*10/100</f>
        <v>3903.2437499999996</v>
      </c>
      <c r="M65" s="40">
        <f t="shared" ref="M65" si="46">M64*10/100</f>
        <v>3696.2437499999996</v>
      </c>
      <c r="N65" s="40">
        <f t="shared" ref="N65" si="47">N64*10/100</f>
        <v>3696.2437499999996</v>
      </c>
      <c r="O65" s="57">
        <f t="shared" si="36"/>
        <v>48612.483750000007</v>
      </c>
    </row>
    <row r="66" spans="1:15" ht="12">
      <c r="A66" s="83" t="s">
        <v>161</v>
      </c>
      <c r="C66" s="84">
        <f>C63-C64-C65</f>
        <v>159025.79592</v>
      </c>
      <c r="D66" s="84">
        <f t="shared" ref="D66:N66" si="48">D63-D64-D65</f>
        <v>85842.283139999985</v>
      </c>
      <c r="E66" s="84">
        <f t="shared" si="48"/>
        <v>84321.454140000002</v>
      </c>
      <c r="F66" s="84">
        <f t="shared" si="48"/>
        <v>86113.531109999996</v>
      </c>
      <c r="G66" s="84">
        <f t="shared" si="48"/>
        <v>80660.18511000002</v>
      </c>
      <c r="H66" s="84">
        <f t="shared" si="48"/>
        <v>80660.18511000002</v>
      </c>
      <c r="I66" s="84">
        <f t="shared" si="48"/>
        <v>85735.825110000005</v>
      </c>
      <c r="J66" s="84">
        <f t="shared" si="48"/>
        <v>80660.18511000002</v>
      </c>
      <c r="K66" s="84">
        <f t="shared" si="48"/>
        <v>80660.18511000002</v>
      </c>
      <c r="L66" s="84">
        <f t="shared" si="48"/>
        <v>85735.825110000005</v>
      </c>
      <c r="M66" s="84">
        <f t="shared" si="48"/>
        <v>80660.18511000002</v>
      </c>
      <c r="N66" s="89">
        <f t="shared" si="48"/>
        <v>80660.18511000002</v>
      </c>
      <c r="O66" s="57">
        <f t="shared" si="36"/>
        <v>1070735.82519</v>
      </c>
    </row>
    <row r="67" spans="1:15">
      <c r="A67" s="21" t="s">
        <v>180</v>
      </c>
      <c r="C67" s="86">
        <v>0</v>
      </c>
      <c r="D67" s="86">
        <v>0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90">
        <v>0</v>
      </c>
      <c r="O67" s="57">
        <f t="shared" si="36"/>
        <v>0</v>
      </c>
    </row>
    <row r="68" spans="1:15" ht="12">
      <c r="A68" s="83" t="s">
        <v>181</v>
      </c>
      <c r="C68" s="87">
        <f>C66+C67</f>
        <v>159025.79592</v>
      </c>
      <c r="D68" s="87">
        <f t="shared" ref="D68:N68" si="49">D66+D67</f>
        <v>85842.283139999985</v>
      </c>
      <c r="E68" s="87">
        <f t="shared" si="49"/>
        <v>84321.454140000002</v>
      </c>
      <c r="F68" s="87">
        <f t="shared" si="49"/>
        <v>86113.531109999996</v>
      </c>
      <c r="G68" s="87">
        <f t="shared" si="49"/>
        <v>80660.18511000002</v>
      </c>
      <c r="H68" s="87">
        <f t="shared" si="49"/>
        <v>80660.18511000002</v>
      </c>
      <c r="I68" s="87">
        <f t="shared" si="49"/>
        <v>85735.825110000005</v>
      </c>
      <c r="J68" s="87">
        <f t="shared" si="49"/>
        <v>80660.18511000002</v>
      </c>
      <c r="K68" s="87">
        <f t="shared" si="49"/>
        <v>80660.18511000002</v>
      </c>
      <c r="L68" s="87">
        <f t="shared" si="49"/>
        <v>85735.825110000005</v>
      </c>
      <c r="M68" s="87">
        <f t="shared" si="49"/>
        <v>80660.18511000002</v>
      </c>
      <c r="N68" s="91">
        <f t="shared" si="49"/>
        <v>80660.18511000002</v>
      </c>
      <c r="O68" s="57">
        <f t="shared" si="36"/>
        <v>1070735.82519</v>
      </c>
    </row>
    <row r="69" spans="1:15">
      <c r="A69" s="21" t="s">
        <v>162</v>
      </c>
      <c r="C69" s="40">
        <f>'Projected_4-years_payroll_plan'!K18/3</f>
        <v>12947.1</v>
      </c>
      <c r="D69" s="40">
        <f>'Projected_4-years_payroll_plan'!K18/3</f>
        <v>12947.1</v>
      </c>
      <c r="E69" s="40">
        <f>'Projected_4-years_payroll_plan'!K18/3</f>
        <v>12947.1</v>
      </c>
      <c r="F69" s="40">
        <f>'Projected_4-years_payroll_plan'!L18/3</f>
        <v>12947.1</v>
      </c>
      <c r="G69" s="40">
        <f>'Projected_4-years_payroll_plan'!L18/3</f>
        <v>12947.1</v>
      </c>
      <c r="H69" s="40">
        <f>'Projected_4-years_payroll_plan'!L18/3</f>
        <v>12947.1</v>
      </c>
      <c r="I69" s="40">
        <f>'Projected_4-years_payroll_plan'!M18/3</f>
        <v>12947.1</v>
      </c>
      <c r="J69" s="40">
        <f>'Projected_4-years_payroll_plan'!M18/3</f>
        <v>12947.1</v>
      </c>
      <c r="K69" s="40">
        <f>'Projected_4-years_payroll_plan'!M18/3</f>
        <v>12947.1</v>
      </c>
      <c r="L69" s="40">
        <f>'Projected_4-years_payroll_plan'!N18/3</f>
        <v>12947.1</v>
      </c>
      <c r="M69" s="40">
        <f>'Projected_4-years_payroll_plan'!N18/3</f>
        <v>12947.1</v>
      </c>
      <c r="N69" s="40">
        <f>'Projected_4-years_payroll_plan'!N18/3</f>
        <v>12947.1</v>
      </c>
      <c r="O69" s="57">
        <f t="shared" si="36"/>
        <v>155365.20000000004</v>
      </c>
    </row>
    <row r="70" spans="1:15" ht="22.5">
      <c r="A70" s="21" t="s">
        <v>163</v>
      </c>
      <c r="C70" s="40">
        <f>Operational_expenses!C121</f>
        <v>940</v>
      </c>
      <c r="D70" s="40">
        <f>Operational_expenses!D121</f>
        <v>940</v>
      </c>
      <c r="E70" s="40">
        <f>Operational_expenses!E121</f>
        <v>940</v>
      </c>
      <c r="F70" s="40">
        <f>Operational_expenses!F121</f>
        <v>790</v>
      </c>
      <c r="G70" s="40">
        <f>Operational_expenses!G121</f>
        <v>790</v>
      </c>
      <c r="H70" s="40">
        <f>Operational_expenses!H121</f>
        <v>790</v>
      </c>
      <c r="I70" s="40">
        <f>Operational_expenses!I121</f>
        <v>810</v>
      </c>
      <c r="J70" s="40">
        <f>Operational_expenses!J121</f>
        <v>810</v>
      </c>
      <c r="K70" s="40">
        <f>Operational_expenses!K121</f>
        <v>810</v>
      </c>
      <c r="L70" s="40">
        <f>Operational_expenses!L121</f>
        <v>810</v>
      </c>
      <c r="M70" s="40">
        <f>Operational_expenses!M121</f>
        <v>810</v>
      </c>
      <c r="N70" s="40">
        <f>Operational_expenses!N121</f>
        <v>810</v>
      </c>
      <c r="O70" s="57">
        <f t="shared" si="36"/>
        <v>10050</v>
      </c>
    </row>
    <row r="71" spans="1:15">
      <c r="A71" s="21" t="s">
        <v>165</v>
      </c>
      <c r="C71" s="40">
        <f>Premises_Rents!C103</f>
        <v>3200</v>
      </c>
      <c r="D71" s="40">
        <f>Premises_Rents!D103</f>
        <v>3200</v>
      </c>
      <c r="E71" s="40">
        <f>Premises_Rents!E103</f>
        <v>3200</v>
      </c>
      <c r="F71" s="40">
        <f>Premises_Rents!F103</f>
        <v>3200</v>
      </c>
      <c r="G71" s="40">
        <f>Premises_Rents!G103</f>
        <v>3200</v>
      </c>
      <c r="H71" s="40">
        <f>Premises_Rents!H103</f>
        <v>3200</v>
      </c>
      <c r="I71" s="40">
        <f>Premises_Rents!I103</f>
        <v>3200</v>
      </c>
      <c r="J71" s="40">
        <f>Premises_Rents!J103</f>
        <v>3200</v>
      </c>
      <c r="K71" s="40">
        <f>Premises_Rents!K103</f>
        <v>3200</v>
      </c>
      <c r="L71" s="40">
        <f>Premises_Rents!L103</f>
        <v>3200</v>
      </c>
      <c r="M71" s="40">
        <f>Premises_Rents!M103</f>
        <v>3200</v>
      </c>
      <c r="N71" s="40">
        <f>Premises_Rents!N103</f>
        <v>3200</v>
      </c>
      <c r="O71" s="57">
        <f t="shared" si="36"/>
        <v>38400</v>
      </c>
    </row>
    <row r="72" spans="1:15">
      <c r="A72" s="21" t="s">
        <v>164</v>
      </c>
      <c r="C72" s="40">
        <f>Marketing_expenses!C58</f>
        <v>9500</v>
      </c>
      <c r="D72" s="40">
        <f>Marketing_expenses!D58</f>
        <v>1500</v>
      </c>
      <c r="E72" s="40">
        <f>Marketing_expenses!E58</f>
        <v>500</v>
      </c>
      <c r="F72" s="40">
        <f>Marketing_expenses!F58</f>
        <v>5500</v>
      </c>
      <c r="G72" s="40">
        <f>Marketing_expenses!G58</f>
        <v>500</v>
      </c>
      <c r="H72" s="40">
        <f>Marketing_expenses!H58</f>
        <v>0</v>
      </c>
      <c r="I72" s="40">
        <f>Marketing_expenses!I58</f>
        <v>5000</v>
      </c>
      <c r="J72" s="40">
        <f>Marketing_expenses!J58</f>
        <v>1000</v>
      </c>
      <c r="K72" s="40">
        <f>Marketing_expenses!K58</f>
        <v>500</v>
      </c>
      <c r="L72" s="40">
        <f>Marketing_expenses!L58</f>
        <v>5000</v>
      </c>
      <c r="M72" s="40">
        <f>Marketing_expenses!M58</f>
        <v>1000</v>
      </c>
      <c r="N72" s="40">
        <f>Marketing_expenses!N58</f>
        <v>0</v>
      </c>
      <c r="O72" s="57">
        <f t="shared" si="36"/>
        <v>30000</v>
      </c>
    </row>
    <row r="73" spans="1:15">
      <c r="A73" s="21" t="s">
        <v>176</v>
      </c>
      <c r="C73" s="40">
        <f>Projected_fleet_plan!K20/3</f>
        <v>2160</v>
      </c>
      <c r="D73" s="40">
        <f>Projected_fleet_plan!K20/3</f>
        <v>2160</v>
      </c>
      <c r="E73" s="40">
        <f>Projected_fleet_plan!K20/3</f>
        <v>2160</v>
      </c>
      <c r="F73" s="40">
        <f>Projected_fleet_plan!L20/3</f>
        <v>2160</v>
      </c>
      <c r="G73" s="40">
        <f>Projected_fleet_plan!L20/3</f>
        <v>2160</v>
      </c>
      <c r="H73" s="40">
        <f>Projected_fleet_plan!L20/3</f>
        <v>2160</v>
      </c>
      <c r="I73" s="40">
        <f>Projected_fleet_plan!M20/3</f>
        <v>2160</v>
      </c>
      <c r="J73" s="40">
        <f>Projected_fleet_plan!M20/3</f>
        <v>2160</v>
      </c>
      <c r="K73" s="40">
        <f>Projected_fleet_plan!M20/3</f>
        <v>2160</v>
      </c>
      <c r="L73" s="40">
        <f>Projected_fleet_plan!N20/3</f>
        <v>2160</v>
      </c>
      <c r="M73" s="40">
        <f>Projected_fleet_plan!N20/3</f>
        <v>2160</v>
      </c>
      <c r="N73" s="40">
        <f>Projected_fleet_plan!N20/3</f>
        <v>2160</v>
      </c>
      <c r="O73" s="57">
        <f t="shared" si="36"/>
        <v>25920</v>
      </c>
    </row>
    <row r="74" spans="1:15">
      <c r="A74" s="21" t="s">
        <v>177</v>
      </c>
      <c r="C74" s="40">
        <f>Fleet_gasoline_expenses!D114</f>
        <v>2430.2200000000007</v>
      </c>
      <c r="D74" s="40">
        <f>Fleet_gasoline_expenses!E114</f>
        <v>2430.2200000000007</v>
      </c>
      <c r="E74" s="40">
        <f>Fleet_gasoline_expenses!F114</f>
        <v>2430.2200000000007</v>
      </c>
      <c r="F74" s="40">
        <f>Fleet_gasoline_expenses!G114</f>
        <v>2430.2200000000007</v>
      </c>
      <c r="G74" s="40">
        <f>Fleet_gasoline_expenses!H114</f>
        <v>2430.2200000000007</v>
      </c>
      <c r="H74" s="40">
        <f>Fleet_gasoline_expenses!I114</f>
        <v>2430.2200000000007</v>
      </c>
      <c r="I74" s="40">
        <f>Fleet_gasoline_expenses!J114</f>
        <v>2430.2200000000007</v>
      </c>
      <c r="J74" s="40">
        <f>Fleet_gasoline_expenses!K114</f>
        <v>2430.2200000000007</v>
      </c>
      <c r="K74" s="40">
        <f>Fleet_gasoline_expenses!L114</f>
        <v>2430.2200000000007</v>
      </c>
      <c r="L74" s="40">
        <f>Fleet_gasoline_expenses!M114</f>
        <v>2430.2200000000007</v>
      </c>
      <c r="M74" s="40">
        <f>Fleet_gasoline_expenses!N114</f>
        <v>2430.2200000000007</v>
      </c>
      <c r="N74" s="40">
        <f>Fleet_gasoline_expenses!O114</f>
        <v>2430.2200000000007</v>
      </c>
      <c r="O74" s="57">
        <f t="shared" si="36"/>
        <v>29162.64000000001</v>
      </c>
    </row>
    <row r="75" spans="1:15" ht="12">
      <c r="A75" s="85" t="s">
        <v>179</v>
      </c>
      <c r="C75" s="87">
        <f>C69+C70+C71+C72+C73+C74</f>
        <v>31177.32</v>
      </c>
      <c r="D75" s="87">
        <f t="shared" ref="D75:N75" si="50">D69+D70+D71+D72+D73+D74</f>
        <v>23177.32</v>
      </c>
      <c r="E75" s="87">
        <f t="shared" si="50"/>
        <v>22177.32</v>
      </c>
      <c r="F75" s="87">
        <f t="shared" si="50"/>
        <v>27027.32</v>
      </c>
      <c r="G75" s="87">
        <f t="shared" si="50"/>
        <v>22027.32</v>
      </c>
      <c r="H75" s="87">
        <f t="shared" si="50"/>
        <v>21527.32</v>
      </c>
      <c r="I75" s="87">
        <f t="shared" si="50"/>
        <v>26547.32</v>
      </c>
      <c r="J75" s="87">
        <f t="shared" si="50"/>
        <v>22547.32</v>
      </c>
      <c r="K75" s="87">
        <f t="shared" si="50"/>
        <v>22047.32</v>
      </c>
      <c r="L75" s="87">
        <f t="shared" si="50"/>
        <v>26547.32</v>
      </c>
      <c r="M75" s="87">
        <f t="shared" si="50"/>
        <v>22547.32</v>
      </c>
      <c r="N75" s="91">
        <f t="shared" si="50"/>
        <v>21547.32</v>
      </c>
      <c r="O75" s="57">
        <f t="shared" si="36"/>
        <v>288897.84000000003</v>
      </c>
    </row>
    <row r="76" spans="1:15">
      <c r="A76" s="21" t="s">
        <v>166</v>
      </c>
      <c r="C76" s="40">
        <f>C68-C75</f>
        <v>127848.47592</v>
      </c>
      <c r="D76" s="40">
        <f t="shared" ref="D76" si="51">D68-D75</f>
        <v>62664.963139999985</v>
      </c>
      <c r="E76" s="40">
        <f t="shared" ref="E76" si="52">E68-E75</f>
        <v>62144.134140000002</v>
      </c>
      <c r="F76" s="40">
        <f t="shared" ref="F76" si="53">F68-F75</f>
        <v>59086.211109999997</v>
      </c>
      <c r="G76" s="40">
        <f t="shared" ref="G76" si="54">G68-G75</f>
        <v>58632.865110000021</v>
      </c>
      <c r="H76" s="40">
        <f t="shared" ref="H76" si="55">H68-H75</f>
        <v>59132.865110000021</v>
      </c>
      <c r="I76" s="40">
        <f t="shared" ref="I76" si="56">I68-I75</f>
        <v>59188.505110000006</v>
      </c>
      <c r="J76" s="40">
        <f t="shared" ref="J76" si="57">J68-J75</f>
        <v>58112.865110000021</v>
      </c>
      <c r="K76" s="40">
        <f t="shared" ref="K76" si="58">K68-K75</f>
        <v>58612.865110000021</v>
      </c>
      <c r="L76" s="40">
        <f t="shared" ref="L76" si="59">L68-L75</f>
        <v>59188.505110000006</v>
      </c>
      <c r="M76" s="40">
        <f t="shared" ref="M76" si="60">M68-M75</f>
        <v>58112.865110000021</v>
      </c>
      <c r="N76" s="40">
        <f t="shared" ref="N76" si="61">N68-N75</f>
        <v>59112.865110000021</v>
      </c>
      <c r="O76" s="57">
        <f t="shared" si="36"/>
        <v>781837.98519000015</v>
      </c>
    </row>
    <row r="77" spans="1:15">
      <c r="A77" s="21" t="s">
        <v>167</v>
      </c>
      <c r="C77" s="40">
        <f>C76*20/100</f>
        <v>25569.695184</v>
      </c>
      <c r="D77" s="40">
        <f t="shared" ref="D77" si="62">D76*20/100</f>
        <v>12532.992627999996</v>
      </c>
      <c r="E77" s="40">
        <f t="shared" ref="E77" si="63">E76*20/100</f>
        <v>12428.826828000001</v>
      </c>
      <c r="F77" s="40">
        <f t="shared" ref="F77" si="64">F76*20/100</f>
        <v>11817.242221999999</v>
      </c>
      <c r="G77" s="40">
        <f t="shared" ref="G77" si="65">G76*20/100</f>
        <v>11726.573022000004</v>
      </c>
      <c r="H77" s="40">
        <f t="shared" ref="H77" si="66">H76*20/100</f>
        <v>11826.573022000004</v>
      </c>
      <c r="I77" s="40">
        <f t="shared" ref="I77" si="67">I76*20/100</f>
        <v>11837.701022000001</v>
      </c>
      <c r="J77" s="40">
        <f t="shared" ref="J77" si="68">J76*20/100</f>
        <v>11622.573022000004</v>
      </c>
      <c r="K77" s="40">
        <f t="shared" ref="K77" si="69">K76*20/100</f>
        <v>11722.573022000004</v>
      </c>
      <c r="L77" s="40">
        <f t="shared" ref="L77" si="70">L76*20/100</f>
        <v>11837.701022000001</v>
      </c>
      <c r="M77" s="40">
        <f t="shared" ref="M77" si="71">M76*20/100</f>
        <v>11622.573022000004</v>
      </c>
      <c r="N77" s="40">
        <f t="shared" ref="N77" si="72">N76*20/100</f>
        <v>11822.573022000004</v>
      </c>
      <c r="O77" s="57">
        <f t="shared" si="36"/>
        <v>156367.59703799998</v>
      </c>
    </row>
    <row r="79" spans="1:15" ht="12">
      <c r="A79" s="85" t="s">
        <v>178</v>
      </c>
      <c r="C79" s="43">
        <f>C76-C77</f>
        <v>102278.780736</v>
      </c>
      <c r="D79" s="43">
        <f t="shared" ref="D79:O79" si="73">D76-D77</f>
        <v>50131.970511999985</v>
      </c>
      <c r="E79" s="43">
        <f t="shared" si="73"/>
        <v>49715.307312000004</v>
      </c>
      <c r="F79" s="43">
        <f t="shared" si="73"/>
        <v>47268.968887999996</v>
      </c>
      <c r="G79" s="43">
        <f t="shared" si="73"/>
        <v>46906.292088000017</v>
      </c>
      <c r="H79" s="43">
        <f t="shared" si="73"/>
        <v>47306.292088000017</v>
      </c>
      <c r="I79" s="43">
        <f t="shared" si="73"/>
        <v>47350.804088000004</v>
      </c>
      <c r="J79" s="43">
        <f t="shared" si="73"/>
        <v>46490.292088000017</v>
      </c>
      <c r="K79" s="43">
        <f t="shared" si="73"/>
        <v>46890.292088000017</v>
      </c>
      <c r="L79" s="43">
        <f t="shared" si="73"/>
        <v>47350.804088000004</v>
      </c>
      <c r="M79" s="43">
        <f t="shared" si="73"/>
        <v>46490.292088000017</v>
      </c>
      <c r="N79" s="43">
        <f t="shared" si="73"/>
        <v>47290.292088000017</v>
      </c>
      <c r="O79" s="93">
        <f t="shared" si="73"/>
        <v>625470.38815200015</v>
      </c>
    </row>
    <row r="82" spans="1:15" ht="12" thickBot="1"/>
    <row r="83" spans="1:15" ht="12" thickBot="1">
      <c r="A83" s="16" t="s">
        <v>200</v>
      </c>
      <c r="C83" s="283" t="s">
        <v>111</v>
      </c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92" t="s">
        <v>111</v>
      </c>
    </row>
    <row r="84" spans="1:15">
      <c r="A84" s="16"/>
      <c r="C84" s="286" t="s">
        <v>38</v>
      </c>
      <c r="D84" s="286"/>
      <c r="E84" s="286"/>
      <c r="F84" s="287" t="s">
        <v>39</v>
      </c>
      <c r="G84" s="287"/>
      <c r="H84" s="287"/>
      <c r="I84" s="287" t="s">
        <v>40</v>
      </c>
      <c r="J84" s="287"/>
      <c r="K84" s="287"/>
      <c r="L84" s="287" t="s">
        <v>41</v>
      </c>
      <c r="M84" s="287"/>
      <c r="N84" s="292"/>
      <c r="O84" s="92" t="s">
        <v>106</v>
      </c>
    </row>
    <row r="85" spans="1:15">
      <c r="A85" s="16"/>
      <c r="C85" s="39">
        <v>42186</v>
      </c>
      <c r="D85" s="39">
        <v>42217</v>
      </c>
      <c r="E85" s="39">
        <v>42248</v>
      </c>
      <c r="F85" s="39">
        <v>42278</v>
      </c>
      <c r="G85" s="39">
        <v>42309</v>
      </c>
      <c r="H85" s="39">
        <v>42339</v>
      </c>
      <c r="I85" s="39">
        <v>42370</v>
      </c>
      <c r="J85" s="39">
        <v>42401</v>
      </c>
      <c r="K85" s="39">
        <v>42430</v>
      </c>
      <c r="L85" s="39">
        <v>42461</v>
      </c>
      <c r="M85" s="39">
        <v>42491</v>
      </c>
      <c r="N85" s="39">
        <v>42522</v>
      </c>
      <c r="O85" s="20"/>
    </row>
    <row r="86" spans="1:15">
      <c r="A86" s="21" t="s">
        <v>160</v>
      </c>
      <c r="C86" s="40">
        <f>Sales_Forecast!E273</f>
        <v>235168.67591999998</v>
      </c>
      <c r="D86" s="40">
        <f>Sales_Forecast!F273</f>
        <v>129076.82063999998</v>
      </c>
      <c r="E86" s="40">
        <f>Sales_Forecast!G273</f>
        <v>126656.57663999998</v>
      </c>
      <c r="F86" s="40">
        <f>Sales_Forecast!H273</f>
        <v>129314.86236</v>
      </c>
      <c r="G86" s="40">
        <f>Sales_Forecast!I273</f>
        <v>121318.86636</v>
      </c>
      <c r="H86" s="40">
        <f>Sales_Forecast!J273</f>
        <v>121318.86636</v>
      </c>
      <c r="I86" s="40">
        <f>Sales_Forecast!K273</f>
        <v>128671.50636</v>
      </c>
      <c r="J86" s="40">
        <f>Sales_Forecast!L273</f>
        <v>121318.86636</v>
      </c>
      <c r="K86" s="40">
        <f>Sales_Forecast!M273</f>
        <v>121318.86636</v>
      </c>
      <c r="L86" s="40">
        <f>Sales_Forecast!N273</f>
        <v>128671.50636</v>
      </c>
      <c r="M86" s="40">
        <f>Sales_Forecast!O273</f>
        <v>121318.86636</v>
      </c>
      <c r="N86" s="40">
        <f>Sales_Forecast!P273</f>
        <v>121318.86636</v>
      </c>
      <c r="O86" s="57">
        <f>SUM(C86:N86)</f>
        <v>1605473.1464400003</v>
      </c>
    </row>
    <row r="87" spans="1:15">
      <c r="A87" s="21" t="s">
        <v>175</v>
      </c>
      <c r="C87" s="40">
        <f>Purchase_forecast!E225</f>
        <v>69220.799999999988</v>
      </c>
      <c r="D87" s="40">
        <f>Purchase_forecast!F225</f>
        <v>39304.124999999993</v>
      </c>
      <c r="E87" s="40">
        <f>Purchase_forecast!G225</f>
        <v>38486.474999999991</v>
      </c>
      <c r="F87" s="40">
        <f>Purchase_forecast!H225</f>
        <v>39273.937499999993</v>
      </c>
      <c r="G87" s="40">
        <f>Purchase_forecast!I225</f>
        <v>36962.437499999993</v>
      </c>
      <c r="H87" s="40">
        <f>Purchase_forecast!J225</f>
        <v>36962.437499999993</v>
      </c>
      <c r="I87" s="40">
        <f>Purchase_forecast!K225</f>
        <v>39032.437499999993</v>
      </c>
      <c r="J87" s="40">
        <f>Purchase_forecast!L225</f>
        <v>36962.437499999993</v>
      </c>
      <c r="K87" s="40">
        <f>Purchase_forecast!M225</f>
        <v>36962.437499999993</v>
      </c>
      <c r="L87" s="40">
        <f>Purchase_forecast!N225</f>
        <v>39032.437499999993</v>
      </c>
      <c r="M87" s="40">
        <f>Purchase_forecast!O225</f>
        <v>36962.437499999993</v>
      </c>
      <c r="N87" s="40">
        <f>Purchase_forecast!P225</f>
        <v>36962.437499999993</v>
      </c>
      <c r="O87" s="57">
        <f t="shared" ref="O87:O100" si="74">SUM(C87:N87)</f>
        <v>486124.83749999997</v>
      </c>
    </row>
    <row r="88" spans="1:15">
      <c r="A88" s="21" t="s">
        <v>101</v>
      </c>
      <c r="C88" s="40">
        <f>C87*10/100</f>
        <v>6922.079999999999</v>
      </c>
      <c r="D88" s="40">
        <f t="shared" ref="D88" si="75">D87*10/100</f>
        <v>3930.4124999999995</v>
      </c>
      <c r="E88" s="40">
        <f t="shared" ref="E88" si="76">E87*10/100</f>
        <v>3848.6474999999987</v>
      </c>
      <c r="F88" s="40">
        <f t="shared" ref="F88" si="77">F87*10/100</f>
        <v>3927.3937499999993</v>
      </c>
      <c r="G88" s="40">
        <f t="shared" ref="G88" si="78">G87*10/100</f>
        <v>3696.2437499999996</v>
      </c>
      <c r="H88" s="40">
        <f t="shared" ref="H88" si="79">H87*10/100</f>
        <v>3696.2437499999996</v>
      </c>
      <c r="I88" s="40">
        <f t="shared" ref="I88" si="80">I87*10/100</f>
        <v>3903.2437499999996</v>
      </c>
      <c r="J88" s="40">
        <f t="shared" ref="J88" si="81">J87*10/100</f>
        <v>3696.2437499999996</v>
      </c>
      <c r="K88" s="40">
        <f t="shared" ref="K88" si="82">K87*10/100</f>
        <v>3696.2437499999996</v>
      </c>
      <c r="L88" s="40">
        <f t="shared" ref="L88" si="83">L87*10/100</f>
        <v>3903.2437499999996</v>
      </c>
      <c r="M88" s="40">
        <f t="shared" ref="M88" si="84">M87*10/100</f>
        <v>3696.2437499999996</v>
      </c>
      <c r="N88" s="40">
        <f t="shared" ref="N88" si="85">N87*10/100</f>
        <v>3696.2437499999996</v>
      </c>
      <c r="O88" s="57">
        <f t="shared" si="74"/>
        <v>48612.483750000007</v>
      </c>
    </row>
    <row r="89" spans="1:15" ht="12">
      <c r="A89" s="83" t="s">
        <v>161</v>
      </c>
      <c r="C89" s="84">
        <f>C86-C87-C88</f>
        <v>159025.79592</v>
      </c>
      <c r="D89" s="84">
        <f t="shared" ref="D89:N89" si="86">D86-D87-D88</f>
        <v>85842.283139999985</v>
      </c>
      <c r="E89" s="84">
        <f t="shared" si="86"/>
        <v>84321.454140000002</v>
      </c>
      <c r="F89" s="84">
        <f t="shared" si="86"/>
        <v>86113.531109999996</v>
      </c>
      <c r="G89" s="84">
        <f t="shared" si="86"/>
        <v>80660.18511000002</v>
      </c>
      <c r="H89" s="84">
        <f t="shared" si="86"/>
        <v>80660.18511000002</v>
      </c>
      <c r="I89" s="84">
        <f t="shared" si="86"/>
        <v>85735.825110000005</v>
      </c>
      <c r="J89" s="84">
        <f t="shared" si="86"/>
        <v>80660.18511000002</v>
      </c>
      <c r="K89" s="84">
        <f t="shared" si="86"/>
        <v>80660.18511000002</v>
      </c>
      <c r="L89" s="84">
        <f t="shared" si="86"/>
        <v>85735.825110000005</v>
      </c>
      <c r="M89" s="84">
        <f t="shared" si="86"/>
        <v>80660.18511000002</v>
      </c>
      <c r="N89" s="89">
        <f t="shared" si="86"/>
        <v>80660.18511000002</v>
      </c>
      <c r="O89" s="57">
        <f t="shared" si="74"/>
        <v>1070735.82519</v>
      </c>
    </row>
    <row r="90" spans="1:15">
      <c r="A90" s="21" t="s">
        <v>180</v>
      </c>
      <c r="C90" s="86">
        <v>0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90">
        <v>0</v>
      </c>
      <c r="O90" s="57">
        <f t="shared" si="74"/>
        <v>0</v>
      </c>
    </row>
    <row r="91" spans="1:15" ht="12">
      <c r="A91" s="83" t="s">
        <v>181</v>
      </c>
      <c r="C91" s="87">
        <f>C89+C90</f>
        <v>159025.79592</v>
      </c>
      <c r="D91" s="87">
        <f t="shared" ref="D91:N91" si="87">D89+D90</f>
        <v>85842.283139999985</v>
      </c>
      <c r="E91" s="87">
        <f t="shared" si="87"/>
        <v>84321.454140000002</v>
      </c>
      <c r="F91" s="87">
        <f t="shared" si="87"/>
        <v>86113.531109999996</v>
      </c>
      <c r="G91" s="87">
        <f t="shared" si="87"/>
        <v>80660.18511000002</v>
      </c>
      <c r="H91" s="87">
        <f t="shared" si="87"/>
        <v>80660.18511000002</v>
      </c>
      <c r="I91" s="87">
        <f t="shared" si="87"/>
        <v>85735.825110000005</v>
      </c>
      <c r="J91" s="87">
        <f t="shared" si="87"/>
        <v>80660.18511000002</v>
      </c>
      <c r="K91" s="87">
        <f t="shared" si="87"/>
        <v>80660.18511000002</v>
      </c>
      <c r="L91" s="87">
        <f t="shared" si="87"/>
        <v>85735.825110000005</v>
      </c>
      <c r="M91" s="87">
        <f t="shared" si="87"/>
        <v>80660.18511000002</v>
      </c>
      <c r="N91" s="91">
        <f t="shared" si="87"/>
        <v>80660.18511000002</v>
      </c>
      <c r="O91" s="57">
        <f t="shared" si="74"/>
        <v>1070735.82519</v>
      </c>
    </row>
    <row r="92" spans="1:15">
      <c r="A92" s="21" t="s">
        <v>162</v>
      </c>
      <c r="C92" s="40">
        <f>'Projected_4-years_payroll_plan'!O18/3</f>
        <v>13335.512999999999</v>
      </c>
      <c r="D92" s="40">
        <f>'Projected_4-years_payroll_plan'!O18/3</f>
        <v>13335.512999999999</v>
      </c>
      <c r="E92" s="40">
        <f>'Projected_4-years_payroll_plan'!O18/3</f>
        <v>13335.512999999999</v>
      </c>
      <c r="F92" s="40">
        <f>'Projected_4-years_payroll_plan'!P18/3</f>
        <v>13335.512999999999</v>
      </c>
      <c r="G92" s="40">
        <f>'Projected_4-years_payroll_plan'!P18/3</f>
        <v>13335.512999999999</v>
      </c>
      <c r="H92" s="40">
        <f>'Projected_4-years_payroll_plan'!P18/3</f>
        <v>13335.512999999999</v>
      </c>
      <c r="I92" s="40">
        <f>'Projected_4-years_payroll_plan'!Q18/3</f>
        <v>13335.512999999999</v>
      </c>
      <c r="J92" s="40">
        <f>'Projected_4-years_payroll_plan'!Q18/3</f>
        <v>13335.512999999999</v>
      </c>
      <c r="K92" s="40">
        <f>'Projected_4-years_payroll_plan'!Q18/3</f>
        <v>13335.512999999999</v>
      </c>
      <c r="L92" s="40">
        <f>'Projected_4-years_payroll_plan'!R18/3</f>
        <v>13335.512999999999</v>
      </c>
      <c r="M92" s="40">
        <f>'Projected_4-years_payroll_plan'!R18/3</f>
        <v>13335.512999999999</v>
      </c>
      <c r="N92" s="40">
        <f>'Projected_4-years_payroll_plan'!R18/3</f>
        <v>13335.512999999999</v>
      </c>
      <c r="O92" s="57">
        <f t="shared" si="74"/>
        <v>160026.15600000005</v>
      </c>
    </row>
    <row r="93" spans="1:15" ht="22.5">
      <c r="A93" s="21" t="s">
        <v>163</v>
      </c>
      <c r="C93" s="40">
        <f>Operational_expenses!C173</f>
        <v>940</v>
      </c>
      <c r="D93" s="40">
        <f>Operational_expenses!D173</f>
        <v>940</v>
      </c>
      <c r="E93" s="40">
        <f>Operational_expenses!E173</f>
        <v>940</v>
      </c>
      <c r="F93" s="40">
        <f>Operational_expenses!F173</f>
        <v>790</v>
      </c>
      <c r="G93" s="40">
        <f>Operational_expenses!G173</f>
        <v>790</v>
      </c>
      <c r="H93" s="40">
        <f>Operational_expenses!H173</f>
        <v>790</v>
      </c>
      <c r="I93" s="40">
        <f>Operational_expenses!I173</f>
        <v>810</v>
      </c>
      <c r="J93" s="40">
        <f>Operational_expenses!J173</f>
        <v>810</v>
      </c>
      <c r="K93" s="40">
        <f>Operational_expenses!K173</f>
        <v>810</v>
      </c>
      <c r="L93" s="40">
        <f>Operational_expenses!L173</f>
        <v>810</v>
      </c>
      <c r="M93" s="40">
        <f>Operational_expenses!M173</f>
        <v>810</v>
      </c>
      <c r="N93" s="40">
        <f>Operational_expenses!N173</f>
        <v>810</v>
      </c>
      <c r="O93" s="57">
        <f t="shared" si="74"/>
        <v>10050</v>
      </c>
    </row>
    <row r="94" spans="1:15">
      <c r="A94" s="21" t="s">
        <v>165</v>
      </c>
      <c r="C94" s="40">
        <f>Premises_Rents!C146</f>
        <v>3200</v>
      </c>
      <c r="D94" s="40">
        <f>Premises_Rents!D146</f>
        <v>3200</v>
      </c>
      <c r="E94" s="40">
        <f>Premises_Rents!E146</f>
        <v>3200</v>
      </c>
      <c r="F94" s="40">
        <f>Premises_Rents!F146</f>
        <v>3200</v>
      </c>
      <c r="G94" s="40">
        <f>Premises_Rents!G146</f>
        <v>3200</v>
      </c>
      <c r="H94" s="40">
        <f>Premises_Rents!H146</f>
        <v>3200</v>
      </c>
      <c r="I94" s="40">
        <f>Premises_Rents!I146</f>
        <v>3200</v>
      </c>
      <c r="J94" s="40">
        <f>Premises_Rents!J146</f>
        <v>3200</v>
      </c>
      <c r="K94" s="40">
        <f>Premises_Rents!K146</f>
        <v>3200</v>
      </c>
      <c r="L94" s="40">
        <f>Premises_Rents!L146</f>
        <v>3200</v>
      </c>
      <c r="M94" s="40">
        <f>Premises_Rents!M146</f>
        <v>3200</v>
      </c>
      <c r="N94" s="40">
        <f>Premises_Rents!N146</f>
        <v>3200</v>
      </c>
      <c r="O94" s="57">
        <f t="shared" si="74"/>
        <v>38400</v>
      </c>
    </row>
    <row r="95" spans="1:15">
      <c r="A95" s="21" t="s">
        <v>164</v>
      </c>
      <c r="C95" s="40">
        <f>Marketing_expenses!C83</f>
        <v>8500</v>
      </c>
      <c r="D95" s="40">
        <f>Marketing_expenses!D83</f>
        <v>1500</v>
      </c>
      <c r="E95" s="40">
        <f>Marketing_expenses!E83</f>
        <v>500</v>
      </c>
      <c r="F95" s="40">
        <f>Marketing_expenses!F83</f>
        <v>6000</v>
      </c>
      <c r="G95" s="40">
        <f>Marketing_expenses!G83</f>
        <v>500</v>
      </c>
      <c r="H95" s="40">
        <f>Marketing_expenses!H83</f>
        <v>500</v>
      </c>
      <c r="I95" s="40">
        <f>Marketing_expenses!I83</f>
        <v>5000</v>
      </c>
      <c r="J95" s="40">
        <f>Marketing_expenses!J83</f>
        <v>1000</v>
      </c>
      <c r="K95" s="40">
        <f>Marketing_expenses!K83</f>
        <v>0</v>
      </c>
      <c r="L95" s="40">
        <f>Marketing_expenses!L83</f>
        <v>5000</v>
      </c>
      <c r="M95" s="40">
        <f>Marketing_expenses!M83</f>
        <v>1000</v>
      </c>
      <c r="N95" s="40">
        <f>Marketing_expenses!N83</f>
        <v>0</v>
      </c>
      <c r="O95" s="57">
        <f t="shared" si="74"/>
        <v>29500</v>
      </c>
    </row>
    <row r="96" spans="1:15">
      <c r="A96" s="21" t="s">
        <v>176</v>
      </c>
      <c r="C96" s="40">
        <f>Projected_fleet_plan!O20/3</f>
        <v>2160</v>
      </c>
      <c r="D96" s="40">
        <f>Projected_fleet_plan!O20/3</f>
        <v>2160</v>
      </c>
      <c r="E96" s="40">
        <f>Projected_fleet_plan!O20/3</f>
        <v>2160</v>
      </c>
      <c r="F96" s="40">
        <f>Projected_fleet_plan!P20/3</f>
        <v>2160</v>
      </c>
      <c r="G96" s="40">
        <f>Projected_fleet_plan!P20/3</f>
        <v>2160</v>
      </c>
      <c r="H96" s="40">
        <f>Projected_fleet_plan!P20/3</f>
        <v>2160</v>
      </c>
      <c r="I96" s="40">
        <f>Projected_fleet_plan!Q20/3</f>
        <v>2160</v>
      </c>
      <c r="J96" s="40">
        <f>Projected_fleet_plan!Q20/3</f>
        <v>2160</v>
      </c>
      <c r="K96" s="40">
        <f>Projected_fleet_plan!Q20/3</f>
        <v>2160</v>
      </c>
      <c r="L96" s="40">
        <f>Projected_fleet_plan!R20/3</f>
        <v>2160</v>
      </c>
      <c r="M96" s="40">
        <f>Projected_fleet_plan!R20/3</f>
        <v>2160</v>
      </c>
      <c r="N96" s="40">
        <f>Projected_fleet_plan!R20/3</f>
        <v>2160</v>
      </c>
      <c r="O96" s="57">
        <f t="shared" si="74"/>
        <v>25920</v>
      </c>
    </row>
    <row r="97" spans="1:15">
      <c r="A97" s="21" t="s">
        <v>177</v>
      </c>
      <c r="C97" s="40">
        <f>Fleet_gasoline_expenses!D161</f>
        <v>2430.2200000000007</v>
      </c>
      <c r="D97" s="40">
        <f>Fleet_gasoline_expenses!E161</f>
        <v>2430.2200000000007</v>
      </c>
      <c r="E97" s="40">
        <f>Fleet_gasoline_expenses!F161</f>
        <v>2430.2200000000007</v>
      </c>
      <c r="F97" s="40">
        <f>Fleet_gasoline_expenses!G161</f>
        <v>2430.2200000000007</v>
      </c>
      <c r="G97" s="40">
        <f>Fleet_gasoline_expenses!H161</f>
        <v>2430.2200000000007</v>
      </c>
      <c r="H97" s="40">
        <f>Fleet_gasoline_expenses!I161</f>
        <v>2430.2200000000007</v>
      </c>
      <c r="I97" s="40">
        <f>Fleet_gasoline_expenses!J161</f>
        <v>2430.2200000000007</v>
      </c>
      <c r="J97" s="40">
        <f>Fleet_gasoline_expenses!K161</f>
        <v>2430.2200000000007</v>
      </c>
      <c r="K97" s="40">
        <f>Fleet_gasoline_expenses!L161</f>
        <v>2430.2200000000007</v>
      </c>
      <c r="L97" s="40">
        <f>Fleet_gasoline_expenses!M161</f>
        <v>2430.2200000000007</v>
      </c>
      <c r="M97" s="40">
        <f>Fleet_gasoline_expenses!N161</f>
        <v>2430.2200000000007</v>
      </c>
      <c r="N97" s="40">
        <f>Fleet_gasoline_expenses!O161</f>
        <v>2430.2200000000007</v>
      </c>
      <c r="O97" s="57">
        <f t="shared" si="74"/>
        <v>29162.64000000001</v>
      </c>
    </row>
    <row r="98" spans="1:15" ht="12">
      <c r="A98" s="85" t="s">
        <v>179</v>
      </c>
      <c r="C98" s="87">
        <f>C92+C93+C94+C95+C96+C97</f>
        <v>30565.733</v>
      </c>
      <c r="D98" s="87">
        <f t="shared" ref="D98:N98" si="88">D92+D93+D94+D95+D96+D97</f>
        <v>23565.733</v>
      </c>
      <c r="E98" s="87">
        <f t="shared" si="88"/>
        <v>22565.733</v>
      </c>
      <c r="F98" s="87">
        <f t="shared" si="88"/>
        <v>27915.733</v>
      </c>
      <c r="G98" s="87">
        <f t="shared" si="88"/>
        <v>22415.733</v>
      </c>
      <c r="H98" s="87">
        <f t="shared" si="88"/>
        <v>22415.733</v>
      </c>
      <c r="I98" s="87">
        <f t="shared" si="88"/>
        <v>26935.733</v>
      </c>
      <c r="J98" s="87">
        <f t="shared" si="88"/>
        <v>22935.733</v>
      </c>
      <c r="K98" s="87">
        <f t="shared" si="88"/>
        <v>21935.733</v>
      </c>
      <c r="L98" s="87">
        <f t="shared" si="88"/>
        <v>26935.733</v>
      </c>
      <c r="M98" s="87">
        <f t="shared" si="88"/>
        <v>22935.733</v>
      </c>
      <c r="N98" s="91">
        <f t="shared" si="88"/>
        <v>21935.733</v>
      </c>
      <c r="O98" s="57">
        <f t="shared" si="74"/>
        <v>293058.79600000003</v>
      </c>
    </row>
    <row r="99" spans="1:15">
      <c r="A99" s="21" t="s">
        <v>166</v>
      </c>
      <c r="C99" s="40">
        <f>C91-C98</f>
        <v>128460.06292</v>
      </c>
      <c r="D99" s="40">
        <f t="shared" ref="D99" si="89">D91-D98</f>
        <v>62276.550139999985</v>
      </c>
      <c r="E99" s="40">
        <f t="shared" ref="E99" si="90">E91-E98</f>
        <v>61755.721140000001</v>
      </c>
      <c r="F99" s="40">
        <f t="shared" ref="F99" si="91">F91-F98</f>
        <v>58197.798109999996</v>
      </c>
      <c r="G99" s="40">
        <f t="shared" ref="G99" si="92">G91-G98</f>
        <v>58244.45211000002</v>
      </c>
      <c r="H99" s="40">
        <f t="shared" ref="H99" si="93">H91-H98</f>
        <v>58244.45211000002</v>
      </c>
      <c r="I99" s="40">
        <f t="shared" ref="I99" si="94">I91-I98</f>
        <v>58800.092110000005</v>
      </c>
      <c r="J99" s="40">
        <f t="shared" ref="J99" si="95">J91-J98</f>
        <v>57724.45211000002</v>
      </c>
      <c r="K99" s="40">
        <f t="shared" ref="K99" si="96">K91-K98</f>
        <v>58724.45211000002</v>
      </c>
      <c r="L99" s="40">
        <f t="shared" ref="L99" si="97">L91-L98</f>
        <v>58800.092110000005</v>
      </c>
      <c r="M99" s="40">
        <f t="shared" ref="M99" si="98">M91-M98</f>
        <v>57724.45211000002</v>
      </c>
      <c r="N99" s="40">
        <f t="shared" ref="N99" si="99">N91-N98</f>
        <v>58724.45211000002</v>
      </c>
      <c r="O99" s="57">
        <f t="shared" si="74"/>
        <v>777677.02919000026</v>
      </c>
    </row>
    <row r="100" spans="1:15">
      <c r="A100" s="21" t="s">
        <v>167</v>
      </c>
      <c r="C100" s="40">
        <f>C99*20/100</f>
        <v>25692.012583999996</v>
      </c>
      <c r="D100" s="40">
        <f t="shared" ref="D100" si="100">D99*20/100</f>
        <v>12455.310027999996</v>
      </c>
      <c r="E100" s="40">
        <f t="shared" ref="E100" si="101">E99*20/100</f>
        <v>12351.144228000001</v>
      </c>
      <c r="F100" s="40">
        <f t="shared" ref="F100" si="102">F99*20/100</f>
        <v>11639.559621999999</v>
      </c>
      <c r="G100" s="40">
        <f t="shared" ref="G100" si="103">G99*20/100</f>
        <v>11648.890422000004</v>
      </c>
      <c r="H100" s="40">
        <f t="shared" ref="H100" si="104">H99*20/100</f>
        <v>11648.890422000004</v>
      </c>
      <c r="I100" s="40">
        <f t="shared" ref="I100" si="105">I99*20/100</f>
        <v>11760.018422000001</v>
      </c>
      <c r="J100" s="40">
        <f t="shared" ref="J100" si="106">J99*20/100</f>
        <v>11544.890422000004</v>
      </c>
      <c r="K100" s="40">
        <f t="shared" ref="K100" si="107">K99*20/100</f>
        <v>11744.890422000004</v>
      </c>
      <c r="L100" s="40">
        <f t="shared" ref="L100" si="108">L99*20/100</f>
        <v>11760.018422000001</v>
      </c>
      <c r="M100" s="40">
        <f t="shared" ref="M100" si="109">M99*20/100</f>
        <v>11544.890422000004</v>
      </c>
      <c r="N100" s="40">
        <f t="shared" ref="N100" si="110">N99*20/100</f>
        <v>11744.890422000004</v>
      </c>
      <c r="O100" s="57">
        <f t="shared" si="74"/>
        <v>155535.40583799998</v>
      </c>
    </row>
    <row r="102" spans="1:15" ht="12">
      <c r="A102" s="85" t="s">
        <v>178</v>
      </c>
      <c r="C102" s="43">
        <f>C99-C100</f>
        <v>102768.050336</v>
      </c>
      <c r="D102" s="43">
        <f t="shared" ref="D102:O102" si="111">D99-D100</f>
        <v>49821.240111999985</v>
      </c>
      <c r="E102" s="43">
        <f t="shared" si="111"/>
        <v>49404.576912000004</v>
      </c>
      <c r="F102" s="43">
        <f t="shared" si="111"/>
        <v>46558.238487999995</v>
      </c>
      <c r="G102" s="43">
        <f t="shared" si="111"/>
        <v>46595.561688000016</v>
      </c>
      <c r="H102" s="43">
        <f t="shared" si="111"/>
        <v>46595.561688000016</v>
      </c>
      <c r="I102" s="43">
        <f t="shared" si="111"/>
        <v>47040.073688000004</v>
      </c>
      <c r="J102" s="43">
        <f t="shared" si="111"/>
        <v>46179.561688000016</v>
      </c>
      <c r="K102" s="43">
        <f t="shared" si="111"/>
        <v>46979.561688000016</v>
      </c>
      <c r="L102" s="43">
        <f t="shared" si="111"/>
        <v>47040.073688000004</v>
      </c>
      <c r="M102" s="43">
        <f t="shared" si="111"/>
        <v>46179.561688000016</v>
      </c>
      <c r="N102" s="43">
        <f t="shared" si="111"/>
        <v>46979.561688000016</v>
      </c>
      <c r="O102" s="93">
        <f t="shared" si="111"/>
        <v>622141.62335200026</v>
      </c>
    </row>
  </sheetData>
  <mergeCells count="20">
    <mergeCell ref="C83:N83"/>
    <mergeCell ref="C84:E84"/>
    <mergeCell ref="F84:H84"/>
    <mergeCell ref="I84:K84"/>
    <mergeCell ref="L84:N84"/>
    <mergeCell ref="C60:N60"/>
    <mergeCell ref="C61:E61"/>
    <mergeCell ref="F61:H61"/>
    <mergeCell ref="I61:K61"/>
    <mergeCell ref="L61:N61"/>
    <mergeCell ref="C24:N24"/>
    <mergeCell ref="C25:E25"/>
    <mergeCell ref="F25:H25"/>
    <mergeCell ref="I25:K25"/>
    <mergeCell ref="L25:N25"/>
    <mergeCell ref="C1:N1"/>
    <mergeCell ref="C2:E2"/>
    <mergeCell ref="F2:H2"/>
    <mergeCell ref="I2:K2"/>
    <mergeCell ref="L2:N2"/>
  </mergeCells>
  <pageMargins left="0.19685039370078741" right="0.19685039370078741" top="0.19685039370078741" bottom="0.19685039370078741" header="0.31496062992125984" footer="0.31496062992125984"/>
  <pageSetup paperSize="9" scale="85" orientation="landscape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T30"/>
  <sheetViews>
    <sheetView zoomScale="60" zoomScaleNormal="60" workbookViewId="0">
      <selection activeCell="A2" sqref="A2:T27"/>
    </sheetView>
  </sheetViews>
  <sheetFormatPr defaultRowHeight="14.25"/>
  <cols>
    <col min="1" max="1" width="28.125" bestFit="1" customWidth="1"/>
    <col min="2" max="2" width="6.125" bestFit="1" customWidth="1"/>
    <col min="3" max="4" width="6.25" bestFit="1" customWidth="1"/>
    <col min="5" max="5" width="6" bestFit="1" customWidth="1"/>
    <col min="6" max="7" width="10.875" bestFit="1" customWidth="1"/>
    <col min="8" max="13" width="10.625" bestFit="1" customWidth="1"/>
    <col min="14" max="17" width="12" bestFit="1" customWidth="1"/>
    <col min="18" max="19" width="11.75" bestFit="1" customWidth="1"/>
    <col min="20" max="20" width="13.625" bestFit="1" customWidth="1"/>
  </cols>
  <sheetData>
    <row r="1" spans="1:20" ht="15" thickBot="1"/>
    <row r="2" spans="1:20" ht="15" customHeight="1" thickBot="1">
      <c r="A2" s="16" t="s">
        <v>203</v>
      </c>
      <c r="B2" s="283" t="s">
        <v>107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92" t="s">
        <v>107</v>
      </c>
    </row>
    <row r="3" spans="1:20" ht="15" customHeight="1">
      <c r="A3" s="16"/>
      <c r="B3" s="293" t="s">
        <v>204</v>
      </c>
      <c r="C3" s="294"/>
      <c r="D3" s="294"/>
      <c r="E3" s="294"/>
      <c r="F3" s="294"/>
      <c r="G3" s="295"/>
      <c r="H3" s="293" t="s">
        <v>38</v>
      </c>
      <c r="I3" s="294"/>
      <c r="J3" s="295"/>
      <c r="K3" s="287" t="s">
        <v>39</v>
      </c>
      <c r="L3" s="287"/>
      <c r="M3" s="287"/>
      <c r="N3" s="287" t="s">
        <v>40</v>
      </c>
      <c r="O3" s="287"/>
      <c r="P3" s="287"/>
      <c r="Q3" s="287" t="s">
        <v>41</v>
      </c>
      <c r="R3" s="287"/>
      <c r="S3" s="292"/>
      <c r="T3" s="92" t="s">
        <v>106</v>
      </c>
    </row>
    <row r="4" spans="1:20" ht="15" customHeight="1">
      <c r="A4" s="16"/>
      <c r="B4" s="39">
        <v>40909</v>
      </c>
      <c r="C4" s="39">
        <v>40940</v>
      </c>
      <c r="D4" s="39">
        <v>40969</v>
      </c>
      <c r="E4" s="39">
        <v>41000</v>
      </c>
      <c r="F4" s="39">
        <v>41030</v>
      </c>
      <c r="G4" s="39">
        <v>41061</v>
      </c>
      <c r="H4" s="39">
        <v>41091</v>
      </c>
      <c r="I4" s="39">
        <v>41122</v>
      </c>
      <c r="J4" s="39">
        <v>41153</v>
      </c>
      <c r="K4" s="39">
        <v>41183</v>
      </c>
      <c r="L4" s="39">
        <v>41214</v>
      </c>
      <c r="M4" s="39">
        <v>41244</v>
      </c>
      <c r="N4" s="39">
        <v>41275</v>
      </c>
      <c r="O4" s="39">
        <v>41306</v>
      </c>
      <c r="P4" s="39">
        <v>41334</v>
      </c>
      <c r="Q4" s="39">
        <v>41365</v>
      </c>
      <c r="R4" s="39">
        <v>41395</v>
      </c>
      <c r="S4" s="88">
        <v>41426</v>
      </c>
      <c r="T4" s="20"/>
    </row>
    <row r="5" spans="1:20" ht="15" customHeight="1">
      <c r="A5" s="104" t="s">
        <v>218</v>
      </c>
      <c r="B5" s="102"/>
      <c r="C5" s="102"/>
      <c r="D5" s="102"/>
      <c r="E5" s="102"/>
      <c r="F5" s="256">
        <v>490000</v>
      </c>
      <c r="G5" s="98">
        <f>F27</f>
        <v>388476.16000000003</v>
      </c>
      <c r="H5" s="98">
        <f>G27</f>
        <v>330830.11000000004</v>
      </c>
      <c r="I5" s="98">
        <f t="shared" ref="I5:S5" si="0">H27</f>
        <v>312440.04098000005</v>
      </c>
      <c r="J5" s="98">
        <f t="shared" si="0"/>
        <v>279710.70514000003</v>
      </c>
      <c r="K5" s="98">
        <f t="shared" si="0"/>
        <v>336560.71777000005</v>
      </c>
      <c r="L5" s="98">
        <f t="shared" si="0"/>
        <v>441398.41956999997</v>
      </c>
      <c r="M5" s="98">
        <f t="shared" si="0"/>
        <v>502862.72413999989</v>
      </c>
      <c r="N5" s="98">
        <f t="shared" si="0"/>
        <v>567211.03585499991</v>
      </c>
      <c r="O5" s="98">
        <f t="shared" si="0"/>
        <v>629187.06621499988</v>
      </c>
      <c r="P5" s="98">
        <f t="shared" si="0"/>
        <v>685324.49657499988</v>
      </c>
      <c r="Q5" s="98">
        <f t="shared" si="0"/>
        <v>747655.16693499999</v>
      </c>
      <c r="R5" s="98">
        <f t="shared" si="0"/>
        <v>810431.19729499996</v>
      </c>
      <c r="S5" s="98">
        <f t="shared" si="0"/>
        <v>847673.32265499991</v>
      </c>
      <c r="T5" s="103"/>
    </row>
    <row r="6" spans="1:20" ht="15" customHeight="1">
      <c r="A6" s="100" t="s">
        <v>208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56"/>
      <c r="T6" s="57"/>
    </row>
    <row r="7" spans="1:20">
      <c r="A7" s="25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56"/>
      <c r="T7" s="57"/>
    </row>
    <row r="8" spans="1:20" ht="15" customHeight="1">
      <c r="A8" s="33" t="s">
        <v>307</v>
      </c>
      <c r="B8" s="40"/>
      <c r="C8" s="40"/>
      <c r="D8" s="40"/>
      <c r="E8" s="40"/>
      <c r="F8" s="40"/>
      <c r="G8" s="40"/>
      <c r="H8" s="40">
        <f>Income_statement!C4</f>
        <v>293960.84489999997</v>
      </c>
      <c r="I8" s="40">
        <f>Income_statement!D4</f>
        <v>161346.02579999997</v>
      </c>
      <c r="J8" s="40">
        <f>Income_statement!E4</f>
        <v>158320.72079999998</v>
      </c>
      <c r="K8" s="40">
        <f>Income_statement!F4</f>
        <v>160839.38294999997</v>
      </c>
      <c r="L8" s="40">
        <f>Income_statement!G4</f>
        <v>151648.58294999998</v>
      </c>
      <c r="M8" s="40">
        <f>Income_statement!H4</f>
        <v>151648.58294999998</v>
      </c>
      <c r="N8" s="40">
        <f>Income_statement!I4</f>
        <v>160839.38294999997</v>
      </c>
      <c r="O8" s="40">
        <f>Income_statement!J4</f>
        <v>151648.58294999998</v>
      </c>
      <c r="P8" s="40">
        <f>Income_statement!K4</f>
        <v>151648.58294999998</v>
      </c>
      <c r="Q8" s="40">
        <f>Income_statement!L4</f>
        <v>160839.38294999997</v>
      </c>
      <c r="R8" s="40">
        <f>Income_statement!M4</f>
        <v>151648.58294999998</v>
      </c>
      <c r="S8" s="40">
        <f>Income_statement!N4</f>
        <v>151648.58294999998</v>
      </c>
      <c r="T8" s="57">
        <f t="shared" ref="T8:T25" si="1">SUM(B8:S8)</f>
        <v>2006037.2380499998</v>
      </c>
    </row>
    <row r="9" spans="1:20" ht="24" customHeight="1">
      <c r="A9" s="33" t="s">
        <v>220</v>
      </c>
      <c r="B9" s="40"/>
      <c r="C9" s="40"/>
      <c r="D9" s="40"/>
      <c r="E9" s="40"/>
      <c r="F9" s="40"/>
      <c r="G9" s="40"/>
      <c r="H9" s="114">
        <f>H8*40/100</f>
        <v>117584.33795999998</v>
      </c>
      <c r="I9" s="115">
        <f t="shared" ref="I9:S9" si="2">I8*40/100</f>
        <v>64538.410319999988</v>
      </c>
      <c r="J9" s="108">
        <f t="shared" si="2"/>
        <v>63328.288319999992</v>
      </c>
      <c r="K9" s="110">
        <f t="shared" si="2"/>
        <v>64335.753179999992</v>
      </c>
      <c r="L9" s="109">
        <f t="shared" si="2"/>
        <v>60659.433179999993</v>
      </c>
      <c r="M9" s="106">
        <f t="shared" si="2"/>
        <v>60659.433179999993</v>
      </c>
      <c r="N9" s="96">
        <f t="shared" si="2"/>
        <v>64335.753179999992</v>
      </c>
      <c r="O9" s="112">
        <f t="shared" si="2"/>
        <v>60659.433179999993</v>
      </c>
      <c r="P9" s="107">
        <f t="shared" si="2"/>
        <v>60659.433179999993</v>
      </c>
      <c r="Q9" s="110">
        <f t="shared" si="2"/>
        <v>64335.753179999992</v>
      </c>
      <c r="R9" s="111">
        <f t="shared" si="2"/>
        <v>60659.433179999993</v>
      </c>
      <c r="S9" s="113">
        <f t="shared" si="2"/>
        <v>60659.433179999993</v>
      </c>
      <c r="T9" s="57">
        <f t="shared" si="1"/>
        <v>802414.89521999983</v>
      </c>
    </row>
    <row r="10" spans="1:20" ht="28.5" customHeight="1">
      <c r="A10" s="33" t="s">
        <v>219</v>
      </c>
      <c r="B10" s="40"/>
      <c r="C10" s="40"/>
      <c r="D10" s="40"/>
      <c r="E10" s="40"/>
      <c r="F10" s="40"/>
      <c r="G10" s="40"/>
      <c r="H10" s="108">
        <f>H8*30/100</f>
        <v>88188.253469999996</v>
      </c>
      <c r="I10" s="110">
        <f t="shared" ref="I10:S10" si="3">I8*30/100</f>
        <v>48403.807739999989</v>
      </c>
      <c r="J10" s="109">
        <f t="shared" si="3"/>
        <v>47496.216240000002</v>
      </c>
      <c r="K10" s="106">
        <f t="shared" si="3"/>
        <v>48251.814884999993</v>
      </c>
      <c r="L10" s="96">
        <f t="shared" si="3"/>
        <v>45494.574884999987</v>
      </c>
      <c r="M10" s="112">
        <f t="shared" si="3"/>
        <v>45494.574884999987</v>
      </c>
      <c r="N10" s="107">
        <f t="shared" si="3"/>
        <v>48251.814884999993</v>
      </c>
      <c r="O10" s="110">
        <f t="shared" si="3"/>
        <v>45494.574884999987</v>
      </c>
      <c r="P10" s="111">
        <f t="shared" si="3"/>
        <v>45494.574884999987</v>
      </c>
      <c r="Q10" s="113">
        <f t="shared" si="3"/>
        <v>48251.814884999993</v>
      </c>
      <c r="R10" s="40">
        <f t="shared" si="3"/>
        <v>45494.574884999987</v>
      </c>
      <c r="S10" s="40">
        <f t="shared" si="3"/>
        <v>45494.574884999987</v>
      </c>
      <c r="T10" s="57">
        <f t="shared" si="1"/>
        <v>601811.17141499999</v>
      </c>
    </row>
    <row r="11" spans="1:20" ht="24.75" customHeight="1">
      <c r="A11" s="33" t="s">
        <v>221</v>
      </c>
      <c r="B11" s="40"/>
      <c r="C11" s="40"/>
      <c r="D11" s="40"/>
      <c r="E11" s="40"/>
      <c r="F11" s="40"/>
      <c r="G11" s="40"/>
      <c r="H11" s="110">
        <f>H8*30%</f>
        <v>88188.253469999981</v>
      </c>
      <c r="I11" s="109">
        <f t="shared" ref="I11:S11" si="4">I8*30%</f>
        <v>48403.807739999989</v>
      </c>
      <c r="J11" s="106">
        <f t="shared" si="4"/>
        <v>47496.216239999994</v>
      </c>
      <c r="K11" s="96">
        <f t="shared" si="4"/>
        <v>48251.814884999993</v>
      </c>
      <c r="L11" s="112">
        <f t="shared" si="4"/>
        <v>45494.574884999995</v>
      </c>
      <c r="M11" s="107">
        <f t="shared" si="4"/>
        <v>45494.574884999995</v>
      </c>
      <c r="N11" s="110">
        <f t="shared" si="4"/>
        <v>48251.814884999993</v>
      </c>
      <c r="O11" s="111">
        <f t="shared" si="4"/>
        <v>45494.574884999995</v>
      </c>
      <c r="P11" s="113">
        <f t="shared" si="4"/>
        <v>45494.574884999995</v>
      </c>
      <c r="Q11" s="40">
        <f t="shared" si="4"/>
        <v>48251.814884999993</v>
      </c>
      <c r="R11" s="40">
        <f t="shared" si="4"/>
        <v>45494.574884999995</v>
      </c>
      <c r="S11" s="40">
        <f t="shared" si="4"/>
        <v>45494.574884999995</v>
      </c>
      <c r="T11" s="57">
        <f t="shared" si="1"/>
        <v>601811.17141499999</v>
      </c>
    </row>
    <row r="12" spans="1:20" ht="15" customHeight="1">
      <c r="A12" s="33" t="s">
        <v>207</v>
      </c>
      <c r="B12" s="94"/>
      <c r="C12" s="94"/>
      <c r="D12" s="94"/>
      <c r="E12" s="94"/>
      <c r="F12" s="94"/>
      <c r="G12" s="94"/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90">
        <v>0</v>
      </c>
      <c r="T12" s="57">
        <f t="shared" si="1"/>
        <v>0</v>
      </c>
    </row>
    <row r="13" spans="1:20" ht="15" customHeight="1">
      <c r="A13" s="97" t="s">
        <v>210</v>
      </c>
      <c r="B13" s="98"/>
      <c r="C13" s="98"/>
      <c r="D13" s="98"/>
      <c r="E13" s="98"/>
      <c r="F13" s="98">
        <v>0</v>
      </c>
      <c r="G13" s="98">
        <v>0</v>
      </c>
      <c r="H13" s="98">
        <f>H9</f>
        <v>117584.33795999998</v>
      </c>
      <c r="I13" s="98">
        <f>I9</f>
        <v>64538.410319999988</v>
      </c>
      <c r="J13" s="98">
        <f>J9+H10</f>
        <v>151516.54178999999</v>
      </c>
      <c r="K13" s="98">
        <f>K9+H11+I10</f>
        <v>200927.81438999996</v>
      </c>
      <c r="L13" s="98">
        <f>L9+J10+I11</f>
        <v>156559.45715999999</v>
      </c>
      <c r="M13" s="98">
        <f>M9+K10+J11</f>
        <v>156407.46430499997</v>
      </c>
      <c r="N13" s="98">
        <f t="shared" ref="N13:S13" si="5">N9+L10+K11</f>
        <v>158082.14294999998</v>
      </c>
      <c r="O13" s="98">
        <f t="shared" si="5"/>
        <v>151648.58294999995</v>
      </c>
      <c r="P13" s="98">
        <f t="shared" si="5"/>
        <v>154405.82295</v>
      </c>
      <c r="Q13" s="98">
        <f t="shared" si="5"/>
        <v>158082.14294999998</v>
      </c>
      <c r="R13" s="98">
        <f t="shared" si="5"/>
        <v>151648.58294999995</v>
      </c>
      <c r="S13" s="98">
        <f t="shared" si="5"/>
        <v>154405.82295</v>
      </c>
      <c r="T13" s="99">
        <f t="shared" si="1"/>
        <v>1775807.1236249998</v>
      </c>
    </row>
    <row r="14" spans="1:20" ht="15" customHeight="1">
      <c r="A14" s="8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5"/>
      <c r="T14" s="57"/>
    </row>
    <row r="15" spans="1:20">
      <c r="A15" s="100" t="s">
        <v>209</v>
      </c>
      <c r="B15" s="86"/>
      <c r="C15" s="86"/>
      <c r="D15" s="86"/>
      <c r="E15" s="86" t="s">
        <v>154</v>
      </c>
      <c r="F15" s="86"/>
      <c r="G15" s="86"/>
      <c r="H15" s="86" t="s">
        <v>154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90"/>
      <c r="T15" s="57"/>
    </row>
    <row r="16" spans="1:20">
      <c r="A16" s="255" t="s">
        <v>306</v>
      </c>
      <c r="B16" s="86"/>
      <c r="C16" s="86"/>
      <c r="D16" s="86"/>
      <c r="E16" s="86"/>
      <c r="F16" s="86">
        <f>Income_statement!C5</f>
        <v>92294.399999999994</v>
      </c>
      <c r="G16" s="86">
        <f>Income_statement!D5</f>
        <v>52405.5</v>
      </c>
      <c r="H16" s="86">
        <f>Income_statement!E5</f>
        <v>51315.3</v>
      </c>
      <c r="I16" s="86">
        <f>Income_statement!F5</f>
        <v>52043.25</v>
      </c>
      <c r="J16" s="86">
        <f>Income_statement!G5</f>
        <v>49283.25</v>
      </c>
      <c r="K16" s="86">
        <f>Income_statement!H5</f>
        <v>49283.25</v>
      </c>
      <c r="L16" s="86">
        <f>Income_statement!I5</f>
        <v>52043.25</v>
      </c>
      <c r="M16" s="86">
        <f>Income_statement!J5</f>
        <v>49283.25</v>
      </c>
      <c r="N16" s="86">
        <f>Income_statement!K5</f>
        <v>49283.25</v>
      </c>
      <c r="O16" s="86">
        <f>Income_statement!L5</f>
        <v>52043.25</v>
      </c>
      <c r="P16" s="86">
        <f>Income_statement!M5</f>
        <v>49283.25</v>
      </c>
      <c r="Q16" s="86">
        <f>Income_statement!N5</f>
        <v>49283.25</v>
      </c>
      <c r="R16" s="86">
        <f>Income_statement!C28</f>
        <v>69220.799999999988</v>
      </c>
      <c r="S16" s="90">
        <f>Income_statement!D28</f>
        <v>39304.124999999993</v>
      </c>
      <c r="T16" s="57">
        <f t="shared" si="1"/>
        <v>756369.375</v>
      </c>
    </row>
    <row r="17" spans="1:20">
      <c r="A17" s="255" t="s">
        <v>308</v>
      </c>
      <c r="B17" s="86"/>
      <c r="C17" s="86"/>
      <c r="D17" s="86"/>
      <c r="E17" s="86"/>
      <c r="F17" s="86">
        <f>Income_statement!C6</f>
        <v>9229.44</v>
      </c>
      <c r="G17" s="86">
        <f>Income_statement!D6</f>
        <v>5240.55</v>
      </c>
      <c r="H17" s="86">
        <f>Income_statement!E6</f>
        <v>5131.53</v>
      </c>
      <c r="I17" s="86">
        <f>Income_statement!F6</f>
        <v>5204.3249999999998</v>
      </c>
      <c r="J17" s="86">
        <f>Income_statement!G6</f>
        <v>4928.3249999999998</v>
      </c>
      <c r="K17" s="86">
        <f>Income_statement!H6</f>
        <v>4928.3249999999998</v>
      </c>
      <c r="L17" s="86">
        <f>Income_statement!I6</f>
        <v>5204.3249999999998</v>
      </c>
      <c r="M17" s="86">
        <f>Income_statement!J6</f>
        <v>4928.3249999999998</v>
      </c>
      <c r="N17" s="86">
        <f>Income_statement!K6</f>
        <v>4928.3249999999998</v>
      </c>
      <c r="O17" s="86">
        <f>Income_statement!L6</f>
        <v>5204.3249999999998</v>
      </c>
      <c r="P17" s="86">
        <f>Income_statement!M6</f>
        <v>4928.3249999999998</v>
      </c>
      <c r="Q17" s="86">
        <f>Income_statement!N6</f>
        <v>4928.3249999999998</v>
      </c>
      <c r="R17" s="86">
        <f>Income_statement!C29</f>
        <v>6922.079999999999</v>
      </c>
      <c r="S17" s="90">
        <f>Income_statement!D29</f>
        <v>3930.4124999999995</v>
      </c>
      <c r="T17" s="57">
        <f t="shared" si="1"/>
        <v>75636.937499999985</v>
      </c>
    </row>
    <row r="18" spans="1:20">
      <c r="A18" s="33" t="s">
        <v>211</v>
      </c>
      <c r="B18" s="86"/>
      <c r="C18" s="86"/>
      <c r="D18" s="86"/>
      <c r="E18" s="86" t="s">
        <v>154</v>
      </c>
      <c r="F18" s="86"/>
      <c r="G18" s="86"/>
      <c r="H18" s="86">
        <f>Income_statement!C10</f>
        <v>12570</v>
      </c>
      <c r="I18" s="86">
        <f>Income_statement!D10</f>
        <v>12570</v>
      </c>
      <c r="J18" s="86">
        <f>Income_statement!E10</f>
        <v>12570</v>
      </c>
      <c r="K18" s="86">
        <f>Income_statement!F10</f>
        <v>12570</v>
      </c>
      <c r="L18" s="86">
        <f>Income_statement!G10</f>
        <v>12570</v>
      </c>
      <c r="M18" s="86">
        <f>Income_statement!H10</f>
        <v>12570</v>
      </c>
      <c r="N18" s="86">
        <f>Income_statement!I10</f>
        <v>12570</v>
      </c>
      <c r="O18" s="86">
        <f>Income_statement!J10</f>
        <v>12570</v>
      </c>
      <c r="P18" s="86">
        <f>Income_statement!K10</f>
        <v>12570</v>
      </c>
      <c r="Q18" s="86">
        <f>Income_statement!L10</f>
        <v>12570</v>
      </c>
      <c r="R18" s="86">
        <f>Income_statement!M10</f>
        <v>12570</v>
      </c>
      <c r="S18" s="86">
        <f>Income_statement!N10</f>
        <v>12570</v>
      </c>
      <c r="T18" s="57">
        <f t="shared" si="1"/>
        <v>150840</v>
      </c>
    </row>
    <row r="19" spans="1:20" ht="15" customHeight="1">
      <c r="A19" s="33" t="s">
        <v>212</v>
      </c>
      <c r="B19" s="86"/>
      <c r="C19" s="86"/>
      <c r="D19" s="86"/>
      <c r="E19" s="86"/>
      <c r="F19" s="86"/>
      <c r="G19" s="86" t="s">
        <v>154</v>
      </c>
      <c r="H19" s="86">
        <f>Income_statement!C14</f>
        <v>3960</v>
      </c>
      <c r="I19" s="86">
        <f>Income_statement!D14</f>
        <v>2160</v>
      </c>
      <c r="J19" s="86">
        <f>Income_statement!E14</f>
        <v>2160</v>
      </c>
      <c r="K19" s="86">
        <f>Income_statement!F14</f>
        <v>2160</v>
      </c>
      <c r="L19" s="86">
        <f>Income_statement!G14</f>
        <v>2160</v>
      </c>
      <c r="M19" s="86">
        <f>Income_statement!H14</f>
        <v>2160</v>
      </c>
      <c r="N19" s="86">
        <f>Income_statement!I14</f>
        <v>2160</v>
      </c>
      <c r="O19" s="86">
        <f>Income_statement!J14</f>
        <v>2160</v>
      </c>
      <c r="P19" s="86">
        <f>Income_statement!K14</f>
        <v>2160</v>
      </c>
      <c r="Q19" s="86">
        <f>Income_statement!L14</f>
        <v>2160</v>
      </c>
      <c r="R19" s="86">
        <f>Income_statement!M14</f>
        <v>2160</v>
      </c>
      <c r="S19" s="86">
        <f>Income_statement!N14</f>
        <v>2160</v>
      </c>
      <c r="T19" s="57">
        <f t="shared" si="1"/>
        <v>27720</v>
      </c>
    </row>
    <row r="20" spans="1:20" ht="15" customHeight="1">
      <c r="A20" s="33" t="s">
        <v>213</v>
      </c>
      <c r="B20" s="86"/>
      <c r="C20" s="86"/>
      <c r="D20" s="86"/>
      <c r="E20" s="86"/>
      <c r="F20" s="86"/>
      <c r="G20" s="86"/>
      <c r="H20" s="86">
        <f>Income_statement!C15</f>
        <v>2430.2200000000007</v>
      </c>
      <c r="I20" s="86">
        <f>Income_statement!D15</f>
        <v>2430.2200000000007</v>
      </c>
      <c r="J20" s="86">
        <f>Income_statement!E15</f>
        <v>2430.2200000000007</v>
      </c>
      <c r="K20" s="86">
        <f>Income_statement!F15</f>
        <v>2430.2200000000007</v>
      </c>
      <c r="L20" s="86">
        <f>Income_statement!G15</f>
        <v>2430.2200000000007</v>
      </c>
      <c r="M20" s="86">
        <f>Income_statement!H15</f>
        <v>2430.2200000000007</v>
      </c>
      <c r="N20" s="86">
        <f>Income_statement!I15</f>
        <v>2430.2200000000007</v>
      </c>
      <c r="O20" s="86">
        <f>Income_statement!J15</f>
        <v>2430.2200000000007</v>
      </c>
      <c r="P20" s="86">
        <f>Income_statement!K15</f>
        <v>2430.2200000000007</v>
      </c>
      <c r="Q20" s="86">
        <f>Income_statement!L15</f>
        <v>2430.2200000000007</v>
      </c>
      <c r="R20" s="86">
        <f>Income_statement!M15</f>
        <v>2430.2200000000007</v>
      </c>
      <c r="S20" s="86">
        <f>Income_statement!N15</f>
        <v>2430.2200000000007</v>
      </c>
      <c r="T20" s="57">
        <f t="shared" si="1"/>
        <v>29162.64000000001</v>
      </c>
    </row>
    <row r="21" spans="1:20" ht="15" customHeight="1">
      <c r="A21" s="33" t="s">
        <v>165</v>
      </c>
      <c r="B21" s="86"/>
      <c r="C21" s="86"/>
      <c r="D21" s="86"/>
      <c r="E21" s="86"/>
      <c r="F21" s="86"/>
      <c r="G21" s="86"/>
      <c r="H21" s="86">
        <f>Income_statement!C12</f>
        <v>24600</v>
      </c>
      <c r="I21" s="86">
        <f>Income_statement!D12</f>
        <v>3200</v>
      </c>
      <c r="J21" s="86">
        <f>Income_statement!E12</f>
        <v>3200</v>
      </c>
      <c r="K21" s="86">
        <f>Income_statement!F12</f>
        <v>3200</v>
      </c>
      <c r="L21" s="86">
        <f>Income_statement!G12</f>
        <v>3200</v>
      </c>
      <c r="M21" s="86">
        <f>Income_statement!H12</f>
        <v>3200</v>
      </c>
      <c r="N21" s="86">
        <f>Income_statement!I12</f>
        <v>3200</v>
      </c>
      <c r="O21" s="86">
        <f>Income_statement!J12</f>
        <v>3200</v>
      </c>
      <c r="P21" s="86">
        <f>Income_statement!K12</f>
        <v>3200</v>
      </c>
      <c r="Q21" s="86">
        <f>Income_statement!L12</f>
        <v>3200</v>
      </c>
      <c r="R21" s="86">
        <f>Income_statement!M12</f>
        <v>3200</v>
      </c>
      <c r="S21" s="86">
        <f>Income_statement!N12</f>
        <v>3200</v>
      </c>
      <c r="T21" s="57">
        <f t="shared" si="1"/>
        <v>59800</v>
      </c>
    </row>
    <row r="22" spans="1:20" ht="15" customHeight="1">
      <c r="A22" s="33" t="s">
        <v>214</v>
      </c>
      <c r="B22" s="86"/>
      <c r="C22" s="86"/>
      <c r="D22" s="86"/>
      <c r="E22" s="86"/>
      <c r="F22" s="86"/>
      <c r="G22" s="86"/>
      <c r="H22" s="86">
        <f>Income_statement!C13</f>
        <v>3500</v>
      </c>
      <c r="I22" s="86">
        <f>Income_statement!D13</f>
        <v>1500</v>
      </c>
      <c r="J22" s="86">
        <f>Income_statement!E13</f>
        <v>2500</v>
      </c>
      <c r="K22" s="86">
        <f>Income_statement!F13</f>
        <v>4000</v>
      </c>
      <c r="L22" s="86">
        <f>Income_statement!G13</f>
        <v>500</v>
      </c>
      <c r="M22" s="86">
        <f>Income_statement!H13</f>
        <v>500</v>
      </c>
      <c r="N22" s="86">
        <f>Income_statement!I13</f>
        <v>4000</v>
      </c>
      <c r="O22" s="86">
        <f>Income_statement!J13</f>
        <v>1000</v>
      </c>
      <c r="P22" s="86">
        <f>Income_statement!K13</f>
        <v>500</v>
      </c>
      <c r="Q22" s="86">
        <f>Income_statement!L13</f>
        <v>3000</v>
      </c>
      <c r="R22" s="86">
        <f>Income_statement!M13</f>
        <v>1000</v>
      </c>
      <c r="S22" s="86">
        <f>Income_statement!N13</f>
        <v>500</v>
      </c>
      <c r="T22" s="57">
        <f t="shared" si="1"/>
        <v>22500</v>
      </c>
    </row>
    <row r="23" spans="1:20" ht="15" customHeight="1">
      <c r="A23" s="41" t="s">
        <v>215</v>
      </c>
      <c r="B23" s="86"/>
      <c r="C23" s="86"/>
      <c r="D23" s="86"/>
      <c r="E23" s="86"/>
      <c r="F23" s="86"/>
      <c r="G23" s="86"/>
      <c r="H23" s="86">
        <f>Income_statement!C11</f>
        <v>4240</v>
      </c>
      <c r="I23" s="86">
        <f>Income_statement!D11</f>
        <v>2240</v>
      </c>
      <c r="J23" s="86">
        <f>Income_statement!E11</f>
        <v>2240</v>
      </c>
      <c r="K23" s="86">
        <f>Income_statement!F11</f>
        <v>2090</v>
      </c>
      <c r="L23" s="86">
        <f>Income_statement!G11</f>
        <v>2090</v>
      </c>
      <c r="M23" s="86">
        <f>Income_statement!H11</f>
        <v>2090</v>
      </c>
      <c r="N23" s="86">
        <f>Income_statement!I11</f>
        <v>2110</v>
      </c>
      <c r="O23" s="86">
        <f>Income_statement!J11</f>
        <v>2110</v>
      </c>
      <c r="P23" s="86">
        <f>Income_statement!K11</f>
        <v>2110</v>
      </c>
      <c r="Q23" s="86">
        <f>Income_statement!L11</f>
        <v>2110</v>
      </c>
      <c r="R23" s="86">
        <f>Income_statement!M11</f>
        <v>2110</v>
      </c>
      <c r="S23" s="86">
        <f>Income_statement!N11</f>
        <v>2110</v>
      </c>
      <c r="T23" s="57">
        <f t="shared" si="1"/>
        <v>27650</v>
      </c>
    </row>
    <row r="24" spans="1:20" ht="15" customHeight="1">
      <c r="A24" s="33" t="s">
        <v>216</v>
      </c>
      <c r="B24" s="40"/>
      <c r="C24" s="40"/>
      <c r="D24" s="40"/>
      <c r="E24" s="40"/>
      <c r="F24" s="40"/>
      <c r="G24" s="40"/>
      <c r="H24" s="40">
        <f>Income_statement!C18</f>
        <v>28227.356979999993</v>
      </c>
      <c r="I24" s="40">
        <f>Income_statement!D18</f>
        <v>15919.951159999995</v>
      </c>
      <c r="J24" s="40">
        <f>Income_statement!E18</f>
        <v>15354.734159999995</v>
      </c>
      <c r="K24" s="40">
        <f>Income_statement!F18</f>
        <v>15428.317589999993</v>
      </c>
      <c r="L24" s="40">
        <f>Income_statement!G18</f>
        <v>14897.357589999996</v>
      </c>
      <c r="M24" s="40">
        <f>Income_statement!H18</f>
        <v>14897.357589999996</v>
      </c>
      <c r="N24" s="40">
        <f>Income_statement!I18</f>
        <v>15424.317589999993</v>
      </c>
      <c r="O24" s="40">
        <f>Income_statement!J18</f>
        <v>14793.357589999996</v>
      </c>
      <c r="P24" s="40">
        <f>Income_statement!K18</f>
        <v>14893.357589999996</v>
      </c>
      <c r="Q24" s="40">
        <f>Income_statement!L18</f>
        <v>15624.317589999993</v>
      </c>
      <c r="R24" s="40">
        <f>Income_statement!M18</f>
        <v>14793.357589999996</v>
      </c>
      <c r="S24" s="40">
        <f>Income_statement!N18</f>
        <v>14893.357589999996</v>
      </c>
      <c r="T24" s="57">
        <f t="shared" si="1"/>
        <v>195147.14060999994</v>
      </c>
    </row>
    <row r="25" spans="1:20" ht="15" customHeight="1">
      <c r="A25" s="101" t="s">
        <v>217</v>
      </c>
      <c r="B25" s="98"/>
      <c r="C25" s="98"/>
      <c r="D25" s="98"/>
      <c r="E25" s="98"/>
      <c r="F25" s="98">
        <f>SUM(F16:F24)</f>
        <v>101523.84</v>
      </c>
      <c r="G25" s="98">
        <f>SUM(G16:G24)</f>
        <v>57646.05</v>
      </c>
      <c r="H25" s="98">
        <f>SUM(H16:H24)</f>
        <v>135974.40698</v>
      </c>
      <c r="I25" s="98">
        <f>SUM(I16:I24)</f>
        <v>97267.746159999995</v>
      </c>
      <c r="J25" s="98">
        <f t="shared" ref="J25:S25" si="6">SUM(J16:J24)</f>
        <v>94666.529159999991</v>
      </c>
      <c r="K25" s="98">
        <f t="shared" si="6"/>
        <v>96090.11258999999</v>
      </c>
      <c r="L25" s="98">
        <f t="shared" si="6"/>
        <v>95095.152589999998</v>
      </c>
      <c r="M25" s="98">
        <f t="shared" si="6"/>
        <v>92059.152589999998</v>
      </c>
      <c r="N25" s="98">
        <f t="shared" si="6"/>
        <v>96106.11258999999</v>
      </c>
      <c r="O25" s="98">
        <f t="shared" si="6"/>
        <v>95511.152589999998</v>
      </c>
      <c r="P25" s="98">
        <f t="shared" si="6"/>
        <v>92075.152589999998</v>
      </c>
      <c r="Q25" s="98">
        <f t="shared" si="6"/>
        <v>95306.11258999999</v>
      </c>
      <c r="R25" s="98">
        <f t="shared" si="6"/>
        <v>114406.45758999999</v>
      </c>
      <c r="S25" s="98">
        <f t="shared" si="6"/>
        <v>81098.115089999992</v>
      </c>
      <c r="T25" s="99">
        <f t="shared" si="1"/>
        <v>1344826.0931099998</v>
      </c>
    </row>
    <row r="26" spans="1:20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5" customHeight="1">
      <c r="A27" s="85"/>
      <c r="B27" s="43">
        <f>B24-B25</f>
        <v>0</v>
      </c>
      <c r="C27" s="43">
        <f t="shared" ref="C27:E27" si="7">C24-C25</f>
        <v>0</v>
      </c>
      <c r="D27" s="43">
        <f t="shared" si="7"/>
        <v>0</v>
      </c>
      <c r="E27" s="43">
        <f t="shared" si="7"/>
        <v>0</v>
      </c>
      <c r="F27" s="43">
        <f>F5+F13-F25</f>
        <v>388476.16000000003</v>
      </c>
      <c r="G27" s="43">
        <f>G5+G13-G25</f>
        <v>330830.11000000004</v>
      </c>
      <c r="H27" s="43">
        <f>H5+H13-H25</f>
        <v>312440.04098000005</v>
      </c>
      <c r="I27" s="43">
        <f t="shared" ref="I27:S27" si="8">I5+I13-I25</f>
        <v>279710.70514000003</v>
      </c>
      <c r="J27" s="43">
        <f t="shared" si="8"/>
        <v>336560.71777000005</v>
      </c>
      <c r="K27" s="43">
        <f t="shared" si="8"/>
        <v>441398.41956999997</v>
      </c>
      <c r="L27" s="43">
        <f t="shared" si="8"/>
        <v>502862.72413999989</v>
      </c>
      <c r="M27" s="43">
        <f t="shared" si="8"/>
        <v>567211.03585499991</v>
      </c>
      <c r="N27" s="43">
        <f t="shared" si="8"/>
        <v>629187.06621499988</v>
      </c>
      <c r="O27" s="43">
        <f t="shared" si="8"/>
        <v>685324.49657499988</v>
      </c>
      <c r="P27" s="43">
        <f t="shared" si="8"/>
        <v>747655.16693499999</v>
      </c>
      <c r="Q27" s="43">
        <f t="shared" si="8"/>
        <v>810431.19729499996</v>
      </c>
      <c r="R27" s="43">
        <f t="shared" si="8"/>
        <v>847673.32265499991</v>
      </c>
      <c r="S27" s="43">
        <f t="shared" si="8"/>
        <v>920981.03051499999</v>
      </c>
      <c r="T27" s="93">
        <f>S27</f>
        <v>920981.03051499999</v>
      </c>
    </row>
    <row r="30" spans="1:20">
      <c r="T30" s="105"/>
    </row>
  </sheetData>
  <mergeCells count="6">
    <mergeCell ref="B2:S2"/>
    <mergeCell ref="K3:M3"/>
    <mergeCell ref="N3:P3"/>
    <mergeCell ref="Q3:S3"/>
    <mergeCell ref="H3:J3"/>
    <mergeCell ref="B3:G3"/>
  </mergeCells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0"/>
  <sheetViews>
    <sheetView zoomScale="80" zoomScaleNormal="80" workbookViewId="0">
      <selection activeCell="A2" sqref="A2:N27"/>
    </sheetView>
  </sheetViews>
  <sheetFormatPr defaultRowHeight="14.25"/>
  <cols>
    <col min="1" max="1" width="28.125" bestFit="1" customWidth="1"/>
    <col min="2" max="3" width="11.75" bestFit="1" customWidth="1"/>
    <col min="4" max="7" width="10.625" bestFit="1" customWidth="1"/>
    <col min="8" max="10" width="12" bestFit="1" customWidth="1"/>
    <col min="11" max="11" width="11.75" customWidth="1"/>
    <col min="12" max="13" width="11.75" bestFit="1" customWidth="1"/>
    <col min="14" max="14" width="13.625" bestFit="1" customWidth="1"/>
  </cols>
  <sheetData>
    <row r="1" spans="1:14" ht="15" thickBot="1"/>
    <row r="2" spans="1:14" ht="15" customHeight="1" thickBot="1">
      <c r="A2" s="16" t="s">
        <v>222</v>
      </c>
      <c r="B2" s="283" t="s">
        <v>108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5"/>
      <c r="N2" s="116" t="s">
        <v>108</v>
      </c>
    </row>
    <row r="3" spans="1:14" ht="15" customHeight="1">
      <c r="A3" s="16"/>
      <c r="B3" s="293" t="s">
        <v>38</v>
      </c>
      <c r="C3" s="294"/>
      <c r="D3" s="295"/>
      <c r="E3" s="287" t="s">
        <v>39</v>
      </c>
      <c r="F3" s="287"/>
      <c r="G3" s="287"/>
      <c r="H3" s="287" t="s">
        <v>40</v>
      </c>
      <c r="I3" s="287"/>
      <c r="J3" s="287"/>
      <c r="K3" s="287" t="s">
        <v>41</v>
      </c>
      <c r="L3" s="287"/>
      <c r="M3" s="292"/>
      <c r="N3" s="92" t="s">
        <v>106</v>
      </c>
    </row>
    <row r="4" spans="1:14" ht="15" customHeight="1">
      <c r="A4" s="16"/>
      <c r="B4" s="39">
        <v>41456</v>
      </c>
      <c r="C4" s="39">
        <v>41487</v>
      </c>
      <c r="D4" s="39">
        <v>41518</v>
      </c>
      <c r="E4" s="39">
        <v>41548</v>
      </c>
      <c r="F4" s="39">
        <v>41579</v>
      </c>
      <c r="G4" s="39">
        <v>41609</v>
      </c>
      <c r="H4" s="39">
        <v>41640</v>
      </c>
      <c r="I4" s="39">
        <v>41671</v>
      </c>
      <c r="J4" s="39">
        <v>41699</v>
      </c>
      <c r="K4" s="39">
        <v>41730</v>
      </c>
      <c r="L4" s="39">
        <v>41760</v>
      </c>
      <c r="M4" s="39">
        <v>41791</v>
      </c>
      <c r="N4" s="20"/>
    </row>
    <row r="5" spans="1:14" ht="15" customHeight="1">
      <c r="A5" s="104" t="s">
        <v>218</v>
      </c>
      <c r="B5" s="98">
        <f>CashFlow_YEAR1!T27</f>
        <v>920981.03051499999</v>
      </c>
      <c r="C5" s="98">
        <f t="shared" ref="C5:M5" si="0">B27</f>
        <v>1008974.432969</v>
      </c>
      <c r="D5" s="98">
        <f t="shared" si="0"/>
        <v>1071944.347117</v>
      </c>
      <c r="E5" s="98">
        <f t="shared" si="0"/>
        <v>1162249.0073560001</v>
      </c>
      <c r="F5" s="98">
        <f t="shared" si="0"/>
        <v>1243007.0377960003</v>
      </c>
      <c r="G5" s="98">
        <f t="shared" si="0"/>
        <v>1290826.7092520001</v>
      </c>
      <c r="H5" s="98">
        <f t="shared" si="0"/>
        <v>1341394.7932239999</v>
      </c>
      <c r="I5" s="98">
        <f t="shared" si="0"/>
        <v>1388271.4921119998</v>
      </c>
      <c r="J5" s="98">
        <f t="shared" si="0"/>
        <v>1431746.4641999998</v>
      </c>
      <c r="K5" s="98">
        <f t="shared" si="0"/>
        <v>1480904.2282879998</v>
      </c>
      <c r="L5" s="98">
        <f t="shared" si="0"/>
        <v>1527987.9203759995</v>
      </c>
      <c r="M5" s="98">
        <f t="shared" si="0"/>
        <v>1538655.6937139996</v>
      </c>
      <c r="N5" s="103"/>
    </row>
    <row r="6" spans="1:14" ht="15" customHeight="1">
      <c r="A6" s="100" t="s">
        <v>208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56"/>
      <c r="N6" s="57"/>
    </row>
    <row r="7" spans="1:14">
      <c r="A7" s="25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56"/>
      <c r="N7" s="57"/>
    </row>
    <row r="8" spans="1:14" ht="15" customHeight="1">
      <c r="A8" s="33" t="s">
        <v>307</v>
      </c>
      <c r="B8" s="40">
        <f>Income_statement!C27</f>
        <v>235168.67591999998</v>
      </c>
      <c r="C8" s="40">
        <f>Income_statement!D27</f>
        <v>129076.82063999998</v>
      </c>
      <c r="D8" s="40">
        <f>Income_statement!E27</f>
        <v>126656.57663999998</v>
      </c>
      <c r="E8" s="40">
        <f>Income_statement!F27</f>
        <v>129314.86236</v>
      </c>
      <c r="F8" s="40">
        <f>Income_statement!G27</f>
        <v>121318.86636</v>
      </c>
      <c r="G8" s="40">
        <f>Income_statement!H27</f>
        <v>121318.86636</v>
      </c>
      <c r="H8" s="40">
        <f>Income_statement!I27</f>
        <v>128671.50636</v>
      </c>
      <c r="I8" s="40">
        <f>Income_statement!J27</f>
        <v>121318.86636</v>
      </c>
      <c r="J8" s="40">
        <f>Income_statement!K27</f>
        <v>121318.86636</v>
      </c>
      <c r="K8" s="40">
        <f>Income_statement!L27</f>
        <v>128671.50636</v>
      </c>
      <c r="L8" s="40">
        <f>Income_statement!M27</f>
        <v>121318.86636</v>
      </c>
      <c r="M8" s="40">
        <f>Income_statement!N27</f>
        <v>121318.86636</v>
      </c>
      <c r="N8" s="57">
        <f t="shared" ref="N8:N13" si="1">SUM(B8:M8)</f>
        <v>1605473.1464400003</v>
      </c>
    </row>
    <row r="9" spans="1:14" ht="24" customHeight="1">
      <c r="A9" s="33" t="s">
        <v>220</v>
      </c>
      <c r="B9" s="114">
        <f>B8*40/100</f>
        <v>94067.470367999995</v>
      </c>
      <c r="C9" s="115">
        <f t="shared" ref="C9:M9" si="2">C8*40/100</f>
        <v>51630.728255999995</v>
      </c>
      <c r="D9" s="108">
        <f t="shared" si="2"/>
        <v>50662.630655999994</v>
      </c>
      <c r="E9" s="110">
        <f t="shared" si="2"/>
        <v>51725.944944000003</v>
      </c>
      <c r="F9" s="109">
        <f t="shared" si="2"/>
        <v>48527.546544000004</v>
      </c>
      <c r="G9" s="106">
        <f t="shared" si="2"/>
        <v>48527.546544000004</v>
      </c>
      <c r="H9" s="96">
        <f t="shared" si="2"/>
        <v>51468.602544000001</v>
      </c>
      <c r="I9" s="112">
        <f t="shared" si="2"/>
        <v>48527.546544000004</v>
      </c>
      <c r="J9" s="107">
        <f t="shared" si="2"/>
        <v>48527.546544000004</v>
      </c>
      <c r="K9" s="110">
        <f t="shared" si="2"/>
        <v>51468.602544000001</v>
      </c>
      <c r="L9" s="111">
        <f t="shared" si="2"/>
        <v>48527.546544000004</v>
      </c>
      <c r="M9" s="113">
        <f t="shared" si="2"/>
        <v>48527.546544000004</v>
      </c>
      <c r="N9" s="57">
        <f t="shared" si="1"/>
        <v>642189.25857599999</v>
      </c>
    </row>
    <row r="10" spans="1:14" ht="28.5" customHeight="1">
      <c r="A10" s="33" t="s">
        <v>219</v>
      </c>
      <c r="B10" s="108">
        <f>B8*30/100</f>
        <v>70550.602776</v>
      </c>
      <c r="C10" s="110">
        <f t="shared" ref="C10:M10" si="3">C8*30/100</f>
        <v>38723.046191999994</v>
      </c>
      <c r="D10" s="109">
        <f t="shared" si="3"/>
        <v>37996.972991999995</v>
      </c>
      <c r="E10" s="106">
        <f t="shared" si="3"/>
        <v>38794.458707999998</v>
      </c>
      <c r="F10" s="96">
        <f t="shared" si="3"/>
        <v>36395.659908000001</v>
      </c>
      <c r="G10" s="112">
        <f t="shared" si="3"/>
        <v>36395.659908000001</v>
      </c>
      <c r="H10" s="107">
        <f t="shared" si="3"/>
        <v>38601.451908000003</v>
      </c>
      <c r="I10" s="110">
        <f t="shared" si="3"/>
        <v>36395.659908000001</v>
      </c>
      <c r="J10" s="111">
        <f t="shared" si="3"/>
        <v>36395.659908000001</v>
      </c>
      <c r="K10" s="113">
        <f t="shared" si="3"/>
        <v>38601.451908000003</v>
      </c>
      <c r="L10" s="40">
        <f t="shared" si="3"/>
        <v>36395.659908000001</v>
      </c>
      <c r="M10" s="40">
        <f t="shared" si="3"/>
        <v>36395.659908000001</v>
      </c>
      <c r="N10" s="57">
        <f t="shared" si="1"/>
        <v>481641.94393199997</v>
      </c>
    </row>
    <row r="11" spans="1:14" ht="24.75" customHeight="1">
      <c r="A11" s="33" t="s">
        <v>221</v>
      </c>
      <c r="B11" s="110">
        <f>B8*30%</f>
        <v>70550.602775999985</v>
      </c>
      <c r="C11" s="109">
        <f t="shared" ref="C11:M11" si="4">C8*30%</f>
        <v>38723.046191999994</v>
      </c>
      <c r="D11" s="106">
        <f t="shared" si="4"/>
        <v>37996.972991999995</v>
      </c>
      <c r="E11" s="96">
        <f t="shared" si="4"/>
        <v>38794.458707999998</v>
      </c>
      <c r="F11" s="112">
        <f t="shared" si="4"/>
        <v>36395.659908000001</v>
      </c>
      <c r="G11" s="107">
        <f t="shared" si="4"/>
        <v>36395.659908000001</v>
      </c>
      <c r="H11" s="110">
        <f t="shared" si="4"/>
        <v>38601.451907999995</v>
      </c>
      <c r="I11" s="111">
        <f t="shared" si="4"/>
        <v>36395.659908000001</v>
      </c>
      <c r="J11" s="113">
        <f t="shared" si="4"/>
        <v>36395.659908000001</v>
      </c>
      <c r="K11" s="40">
        <f t="shared" si="4"/>
        <v>38601.451907999995</v>
      </c>
      <c r="L11" s="40">
        <f t="shared" si="4"/>
        <v>36395.659908000001</v>
      </c>
      <c r="M11" s="40">
        <f t="shared" si="4"/>
        <v>36395.659908000001</v>
      </c>
      <c r="N11" s="57">
        <f t="shared" si="1"/>
        <v>481641.94393199997</v>
      </c>
    </row>
    <row r="12" spans="1:14" ht="15" customHeight="1">
      <c r="A12" s="33" t="s">
        <v>207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90">
        <v>0</v>
      </c>
      <c r="N12" s="57">
        <f t="shared" si="1"/>
        <v>0</v>
      </c>
    </row>
    <row r="13" spans="1:14" ht="15" customHeight="1">
      <c r="A13" s="97" t="s">
        <v>210</v>
      </c>
      <c r="B13" s="98">
        <f>B9+CashFlow_YEAR1!R10+CashFlow_YEAR1!Q11</f>
        <v>187813.86013799999</v>
      </c>
      <c r="C13" s="98">
        <f>C9+CashFlow_YEAR1!S10+CashFlow_YEAR1!R11</f>
        <v>142619.87802599999</v>
      </c>
      <c r="D13" s="98">
        <f>D9+B10+CashFlow_YEAR1!S11</f>
        <v>166707.80831699999</v>
      </c>
      <c r="E13" s="98">
        <f>E9+B11+C10</f>
        <v>160999.59391199998</v>
      </c>
      <c r="F13" s="98">
        <f>F9+D10+C11</f>
        <v>125247.565728</v>
      </c>
      <c r="G13" s="98">
        <f>G9+E10+D11</f>
        <v>125318.978244</v>
      </c>
      <c r="H13" s="98">
        <f t="shared" ref="H13:M13" si="5">H9+F10+E11</f>
        <v>126658.72115999999</v>
      </c>
      <c r="I13" s="98">
        <f t="shared" si="5"/>
        <v>121318.86636000001</v>
      </c>
      <c r="J13" s="98">
        <f t="shared" si="5"/>
        <v>123524.65836</v>
      </c>
      <c r="K13" s="98">
        <f t="shared" si="5"/>
        <v>126465.71435999998</v>
      </c>
      <c r="L13" s="98">
        <f t="shared" si="5"/>
        <v>121318.86636000001</v>
      </c>
      <c r="M13" s="98">
        <f t="shared" si="5"/>
        <v>123524.65836</v>
      </c>
      <c r="N13" s="99">
        <f t="shared" si="1"/>
        <v>1651519.1693250001</v>
      </c>
    </row>
    <row r="14" spans="1:14" ht="15" customHeight="1">
      <c r="A14" s="8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  <c r="N14" s="57"/>
    </row>
    <row r="15" spans="1:14">
      <c r="A15" s="100" t="s">
        <v>209</v>
      </c>
      <c r="B15" s="86" t="s">
        <v>154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90"/>
      <c r="N15" s="57"/>
    </row>
    <row r="16" spans="1:14">
      <c r="A16" s="255" t="s">
        <v>306</v>
      </c>
      <c r="B16" s="86">
        <f>Income_statement!E28</f>
        <v>38486.474999999991</v>
      </c>
      <c r="C16" s="86">
        <f>Income_statement!F28</f>
        <v>39273.937499999993</v>
      </c>
      <c r="D16" s="86">
        <f>Income_statement!G28</f>
        <v>36962.437499999993</v>
      </c>
      <c r="E16" s="86">
        <f>Income_statement!H28</f>
        <v>36962.437499999993</v>
      </c>
      <c r="F16" s="86">
        <f>Income_statement!I28</f>
        <v>39032.437499999993</v>
      </c>
      <c r="G16" s="86">
        <f>Income_statement!J28</f>
        <v>36962.437499999993</v>
      </c>
      <c r="H16" s="86">
        <f>Income_statement!K28</f>
        <v>36962.437499999993</v>
      </c>
      <c r="I16" s="86">
        <f>Income_statement!L28</f>
        <v>39032.437499999993</v>
      </c>
      <c r="J16" s="86">
        <f>Income_statement!M28</f>
        <v>36962.437499999993</v>
      </c>
      <c r="K16" s="86">
        <f>Income_statement!N28</f>
        <v>36962.437499999993</v>
      </c>
      <c r="L16" s="86">
        <f>Income_statement!C64</f>
        <v>69220.799999999988</v>
      </c>
      <c r="M16" s="86">
        <f>Income_statement!D64</f>
        <v>39304.124999999993</v>
      </c>
      <c r="N16" s="57">
        <f>SUM(B16:M16)</f>
        <v>486124.83749999997</v>
      </c>
    </row>
    <row r="17" spans="1:14">
      <c r="A17" s="255" t="s">
        <v>308</v>
      </c>
      <c r="B17" s="86">
        <f>Income_statement!E29</f>
        <v>3848.6474999999987</v>
      </c>
      <c r="C17" s="86">
        <f>Income_statement!F29</f>
        <v>3927.3937499999993</v>
      </c>
      <c r="D17" s="86">
        <f>Income_statement!G29</f>
        <v>3696.2437499999996</v>
      </c>
      <c r="E17" s="86">
        <f>Income_statement!H29</f>
        <v>3696.2437499999996</v>
      </c>
      <c r="F17" s="86">
        <f>Income_statement!I29</f>
        <v>3903.2437499999996</v>
      </c>
      <c r="G17" s="86">
        <f>Income_statement!J29</f>
        <v>3696.2437499999996</v>
      </c>
      <c r="H17" s="86">
        <f>Income_statement!K29</f>
        <v>3696.2437499999996</v>
      </c>
      <c r="I17" s="86">
        <f>Income_statement!L29</f>
        <v>3903.2437499999996</v>
      </c>
      <c r="J17" s="86">
        <f>Income_statement!M29</f>
        <v>3696.2437499999996</v>
      </c>
      <c r="K17" s="86">
        <f>Income_statement!N29</f>
        <v>3696.2437499999996</v>
      </c>
      <c r="L17" s="86">
        <f>Income_statement!C65</f>
        <v>6922.079999999999</v>
      </c>
      <c r="M17" s="86">
        <f>Income_statement!D65</f>
        <v>3930.4124999999995</v>
      </c>
      <c r="N17" s="57">
        <f>SUM(B17:M17)</f>
        <v>48612.483750000007</v>
      </c>
    </row>
    <row r="18" spans="1:14">
      <c r="A18" s="33" t="s">
        <v>211</v>
      </c>
      <c r="B18" s="86">
        <f>Income_statement!C33</f>
        <v>12570</v>
      </c>
      <c r="C18" s="86">
        <f>Income_statement!D33</f>
        <v>12570</v>
      </c>
      <c r="D18" s="86">
        <f>Income_statement!E33</f>
        <v>12570</v>
      </c>
      <c r="E18" s="86">
        <f>Income_statement!F33</f>
        <v>12570</v>
      </c>
      <c r="F18" s="86">
        <f>Income_statement!G33</f>
        <v>12570</v>
      </c>
      <c r="G18" s="86">
        <f>Income_statement!H33</f>
        <v>12570</v>
      </c>
      <c r="H18" s="86">
        <f>Income_statement!I33</f>
        <v>12570</v>
      </c>
      <c r="I18" s="86">
        <f>Income_statement!J33</f>
        <v>12570</v>
      </c>
      <c r="J18" s="86">
        <f>Income_statement!K33</f>
        <v>12570</v>
      </c>
      <c r="K18" s="86">
        <f>Income_statement!L33</f>
        <v>12570</v>
      </c>
      <c r="L18" s="86">
        <f>Income_statement!M33</f>
        <v>12570</v>
      </c>
      <c r="M18" s="86">
        <f>Income_statement!N33</f>
        <v>12570</v>
      </c>
      <c r="N18" s="57">
        <f t="shared" ref="N18:N25" si="6">SUM(B18:M18)</f>
        <v>150840</v>
      </c>
    </row>
    <row r="19" spans="1:14" ht="15" customHeight="1">
      <c r="A19" s="33" t="s">
        <v>212</v>
      </c>
      <c r="B19" s="86">
        <f>Income_statement!C37</f>
        <v>2160</v>
      </c>
      <c r="C19" s="86">
        <f>Income_statement!D37</f>
        <v>2160</v>
      </c>
      <c r="D19" s="86">
        <f>Income_statement!E37</f>
        <v>2160</v>
      </c>
      <c r="E19" s="86">
        <f>Income_statement!F37</f>
        <v>2160</v>
      </c>
      <c r="F19" s="86">
        <f>Income_statement!G37</f>
        <v>2160</v>
      </c>
      <c r="G19" s="86">
        <f>Income_statement!H37</f>
        <v>2160</v>
      </c>
      <c r="H19" s="86">
        <f>Income_statement!I37</f>
        <v>2160</v>
      </c>
      <c r="I19" s="86">
        <f>Income_statement!J37</f>
        <v>2160</v>
      </c>
      <c r="J19" s="86">
        <f>Income_statement!K37</f>
        <v>2160</v>
      </c>
      <c r="K19" s="86">
        <f>Income_statement!L37</f>
        <v>2160</v>
      </c>
      <c r="L19" s="86">
        <f>Income_statement!M37</f>
        <v>2160</v>
      </c>
      <c r="M19" s="86">
        <f>Income_statement!N37</f>
        <v>2160</v>
      </c>
      <c r="N19" s="57">
        <f t="shared" si="6"/>
        <v>25920</v>
      </c>
    </row>
    <row r="20" spans="1:14" ht="15" customHeight="1">
      <c r="A20" s="33" t="s">
        <v>213</v>
      </c>
      <c r="B20" s="86">
        <f>Income_statement!C38</f>
        <v>2430.2200000000007</v>
      </c>
      <c r="C20" s="86">
        <f>Income_statement!D38</f>
        <v>2430.2200000000007</v>
      </c>
      <c r="D20" s="86">
        <f>Income_statement!E38</f>
        <v>2430.2200000000007</v>
      </c>
      <c r="E20" s="86">
        <f>Income_statement!F38</f>
        <v>2430.2200000000007</v>
      </c>
      <c r="F20" s="86">
        <f>Income_statement!G38</f>
        <v>2430.2200000000007</v>
      </c>
      <c r="G20" s="86">
        <f>Income_statement!H38</f>
        <v>2430.2200000000007</v>
      </c>
      <c r="H20" s="86">
        <f>Income_statement!I38</f>
        <v>2430.2200000000007</v>
      </c>
      <c r="I20" s="86">
        <f>Income_statement!J38</f>
        <v>2430.2200000000007</v>
      </c>
      <c r="J20" s="86">
        <f>Income_statement!K38</f>
        <v>2430.2200000000007</v>
      </c>
      <c r="K20" s="86">
        <f>Income_statement!L38</f>
        <v>2430.2200000000007</v>
      </c>
      <c r="L20" s="86">
        <f>Income_statement!M38</f>
        <v>2430.2200000000007</v>
      </c>
      <c r="M20" s="86">
        <f>Income_statement!N38</f>
        <v>2430.2200000000007</v>
      </c>
      <c r="N20" s="57">
        <f t="shared" si="6"/>
        <v>29162.64000000001</v>
      </c>
    </row>
    <row r="21" spans="1:14" ht="15" customHeight="1">
      <c r="A21" s="33" t="s">
        <v>165</v>
      </c>
      <c r="B21" s="86">
        <f>Income_statement!C35</f>
        <v>3200</v>
      </c>
      <c r="C21" s="86">
        <f>Income_statement!D35</f>
        <v>3200</v>
      </c>
      <c r="D21" s="86">
        <f>Income_statement!E35</f>
        <v>3200</v>
      </c>
      <c r="E21" s="86">
        <f>Income_statement!F35</f>
        <v>3200</v>
      </c>
      <c r="F21" s="86">
        <f>Income_statement!G35</f>
        <v>3200</v>
      </c>
      <c r="G21" s="86">
        <f>Income_statement!H35</f>
        <v>3200</v>
      </c>
      <c r="H21" s="86">
        <f>Income_statement!I35</f>
        <v>3200</v>
      </c>
      <c r="I21" s="86">
        <f>Income_statement!J35</f>
        <v>3200</v>
      </c>
      <c r="J21" s="86">
        <f>Income_statement!K35</f>
        <v>3200</v>
      </c>
      <c r="K21" s="86">
        <f>Income_statement!L35</f>
        <v>3200</v>
      </c>
      <c r="L21" s="86">
        <f>Income_statement!M35</f>
        <v>3200</v>
      </c>
      <c r="M21" s="86">
        <f>Income_statement!N35</f>
        <v>3200</v>
      </c>
      <c r="N21" s="57">
        <f t="shared" si="6"/>
        <v>38400</v>
      </c>
    </row>
    <row r="22" spans="1:14" ht="15" customHeight="1">
      <c r="A22" s="33" t="s">
        <v>214</v>
      </c>
      <c r="B22" s="86">
        <f>Income_statement!C36</f>
        <v>9500</v>
      </c>
      <c r="C22" s="86">
        <f>Income_statement!D36</f>
        <v>1500</v>
      </c>
      <c r="D22" s="86">
        <f>Income_statement!E36</f>
        <v>1000</v>
      </c>
      <c r="E22" s="86">
        <f>Income_statement!F36</f>
        <v>5500</v>
      </c>
      <c r="F22" s="86">
        <f>Income_statement!G36</f>
        <v>500</v>
      </c>
      <c r="G22" s="86">
        <f>Income_statement!H36</f>
        <v>0</v>
      </c>
      <c r="H22" s="86">
        <f>Income_statement!I36</f>
        <v>5000</v>
      </c>
      <c r="I22" s="86">
        <f>Income_statement!J36</f>
        <v>1000</v>
      </c>
      <c r="J22" s="86">
        <f>Income_statement!K36</f>
        <v>0</v>
      </c>
      <c r="K22" s="86">
        <f>Income_statement!L36</f>
        <v>5000</v>
      </c>
      <c r="L22" s="86">
        <f>Income_statement!M36</f>
        <v>1000</v>
      </c>
      <c r="M22" s="86">
        <f>Income_statement!N36</f>
        <v>0</v>
      </c>
      <c r="N22" s="57">
        <f t="shared" si="6"/>
        <v>30000</v>
      </c>
    </row>
    <row r="23" spans="1:14" ht="15" customHeight="1">
      <c r="A23" s="41" t="s">
        <v>215</v>
      </c>
      <c r="B23" s="86">
        <f>Income_statement!C34</f>
        <v>2240</v>
      </c>
      <c r="C23" s="86">
        <f>Income_statement!D34</f>
        <v>2240</v>
      </c>
      <c r="D23" s="86">
        <f>Income_statement!E34</f>
        <v>2240</v>
      </c>
      <c r="E23" s="86">
        <f>Income_statement!F34</f>
        <v>2090</v>
      </c>
      <c r="F23" s="86">
        <f>Income_statement!G34</f>
        <v>2090</v>
      </c>
      <c r="G23" s="86">
        <f>Income_statement!H34</f>
        <v>2090</v>
      </c>
      <c r="H23" s="86">
        <f>Income_statement!I34</f>
        <v>2110</v>
      </c>
      <c r="I23" s="86">
        <f>Income_statement!J34</f>
        <v>2110</v>
      </c>
      <c r="J23" s="86">
        <f>Income_statement!K34</f>
        <v>1610</v>
      </c>
      <c r="K23" s="86">
        <f>Income_statement!L34</f>
        <v>1610</v>
      </c>
      <c r="L23" s="86">
        <f>Income_statement!M34</f>
        <v>1610</v>
      </c>
      <c r="M23" s="86">
        <f>Income_statement!N34</f>
        <v>1610</v>
      </c>
      <c r="N23" s="57">
        <f t="shared" si="6"/>
        <v>23650</v>
      </c>
    </row>
    <row r="24" spans="1:14" ht="15" customHeight="1">
      <c r="A24" s="33" t="s">
        <v>216</v>
      </c>
      <c r="B24" s="40">
        <f>Income_statement!C41</f>
        <v>25385.115183999998</v>
      </c>
      <c r="C24" s="40">
        <f>Income_statement!D41</f>
        <v>12348.412627999996</v>
      </c>
      <c r="D24" s="40">
        <f>Income_statement!E41</f>
        <v>12144.246828000001</v>
      </c>
      <c r="E24" s="40">
        <f>Income_statement!F41</f>
        <v>11632.662221999999</v>
      </c>
      <c r="F24" s="40">
        <f>Income_statement!G41</f>
        <v>11541.993022000002</v>
      </c>
      <c r="G24" s="40">
        <f>Income_statement!H41</f>
        <v>11641.993022000002</v>
      </c>
      <c r="H24" s="40">
        <f>Income_statement!I41</f>
        <v>11653.121022000001</v>
      </c>
      <c r="I24" s="40">
        <f>Income_statement!J41</f>
        <v>11437.993022000002</v>
      </c>
      <c r="J24" s="40">
        <f>Income_statement!K41</f>
        <v>11737.993022000002</v>
      </c>
      <c r="K24" s="40">
        <f>Income_statement!L41</f>
        <v>11753.121022000001</v>
      </c>
      <c r="L24" s="40">
        <f>Income_statement!M41</f>
        <v>11537.993022000002</v>
      </c>
      <c r="M24" s="40">
        <f>Income_statement!N41</f>
        <v>11737.993022000002</v>
      </c>
      <c r="N24" s="57">
        <f t="shared" si="6"/>
        <v>154552.63703800004</v>
      </c>
    </row>
    <row r="25" spans="1:14" ht="15" customHeight="1">
      <c r="A25" s="101" t="s">
        <v>217</v>
      </c>
      <c r="B25" s="98">
        <f>SUM(B16:B24)</f>
        <v>99820.457683999994</v>
      </c>
      <c r="C25" s="98">
        <f t="shared" ref="C25:M25" si="7">SUM(C16:C24)</f>
        <v>79649.96387799998</v>
      </c>
      <c r="D25" s="98">
        <f t="shared" si="7"/>
        <v>76403.148077999998</v>
      </c>
      <c r="E25" s="98">
        <f t="shared" si="7"/>
        <v>80241.563471999994</v>
      </c>
      <c r="F25" s="98">
        <f t="shared" si="7"/>
        <v>77427.894272000005</v>
      </c>
      <c r="G25" s="98">
        <f t="shared" si="7"/>
        <v>74750.894272000005</v>
      </c>
      <c r="H25" s="98">
        <f t="shared" si="7"/>
        <v>79782.022272000002</v>
      </c>
      <c r="I25" s="98">
        <f t="shared" si="7"/>
        <v>77843.894272000005</v>
      </c>
      <c r="J25" s="98">
        <f t="shared" si="7"/>
        <v>74366.894272000005</v>
      </c>
      <c r="K25" s="98">
        <f t="shared" si="7"/>
        <v>79382.022272000002</v>
      </c>
      <c r="L25" s="98">
        <f t="shared" si="7"/>
        <v>110651.09302199999</v>
      </c>
      <c r="M25" s="98">
        <f t="shared" si="7"/>
        <v>76942.750521999988</v>
      </c>
      <c r="N25" s="99">
        <f t="shared" si="6"/>
        <v>987262.59828799986</v>
      </c>
    </row>
    <row r="26" spans="1:14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5" customHeight="1">
      <c r="A27" s="85"/>
      <c r="B27" s="43">
        <f>B5+B13-B25</f>
        <v>1008974.432969</v>
      </c>
      <c r="C27" s="43">
        <f t="shared" ref="C27:M27" si="8">C5+C13-C25</f>
        <v>1071944.347117</v>
      </c>
      <c r="D27" s="43">
        <f t="shared" si="8"/>
        <v>1162249.0073560001</v>
      </c>
      <c r="E27" s="43">
        <f t="shared" si="8"/>
        <v>1243007.0377960003</v>
      </c>
      <c r="F27" s="43">
        <f t="shared" si="8"/>
        <v>1290826.7092520001</v>
      </c>
      <c r="G27" s="43">
        <f t="shared" si="8"/>
        <v>1341394.7932239999</v>
      </c>
      <c r="H27" s="43">
        <f t="shared" si="8"/>
        <v>1388271.4921119998</v>
      </c>
      <c r="I27" s="43">
        <f t="shared" si="8"/>
        <v>1431746.4641999998</v>
      </c>
      <c r="J27" s="43">
        <f t="shared" si="8"/>
        <v>1480904.2282879998</v>
      </c>
      <c r="K27" s="43">
        <f t="shared" si="8"/>
        <v>1527987.9203759995</v>
      </c>
      <c r="L27" s="43">
        <f t="shared" si="8"/>
        <v>1538655.6937139996</v>
      </c>
      <c r="M27" s="43">
        <f t="shared" si="8"/>
        <v>1585237.6015519996</v>
      </c>
      <c r="N27" s="93">
        <f>M27</f>
        <v>1585237.6015519996</v>
      </c>
    </row>
    <row r="30" spans="1:14">
      <c r="N30" s="105"/>
    </row>
  </sheetData>
  <mergeCells count="5">
    <mergeCell ref="B2:M2"/>
    <mergeCell ref="B3:D3"/>
    <mergeCell ref="E3:G3"/>
    <mergeCell ref="H3:J3"/>
    <mergeCell ref="K3:M3"/>
  </mergeCells>
  <pageMargins left="0.19685039370078741" right="0.19685039370078741" top="0.19685039370078741" bottom="0.19685039370078741" header="0.31496062992125984" footer="0.31496062992125984"/>
  <pageSetup paperSize="9" scale="80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0"/>
  <sheetViews>
    <sheetView zoomScale="80" zoomScaleNormal="80" workbookViewId="0">
      <selection activeCell="A2" sqref="A2:N27"/>
    </sheetView>
  </sheetViews>
  <sheetFormatPr defaultRowHeight="14.25"/>
  <cols>
    <col min="1" max="1" width="28.125" bestFit="1" customWidth="1"/>
    <col min="2" max="2" width="11.75" bestFit="1" customWidth="1"/>
    <col min="3" max="7" width="10.625" bestFit="1" customWidth="1"/>
    <col min="8" max="11" width="12" bestFit="1" customWidth="1"/>
    <col min="12" max="13" width="10.625" bestFit="1" customWidth="1"/>
    <col min="14" max="14" width="13.625" bestFit="1" customWidth="1"/>
  </cols>
  <sheetData>
    <row r="1" spans="1:14" ht="15" thickBot="1"/>
    <row r="2" spans="1:14" ht="15" thickBot="1">
      <c r="A2" s="16" t="s">
        <v>223</v>
      </c>
      <c r="B2" s="283" t="s">
        <v>110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5"/>
      <c r="N2" s="116" t="s">
        <v>110</v>
      </c>
    </row>
    <row r="3" spans="1:14">
      <c r="A3" s="16"/>
      <c r="B3" s="293" t="s">
        <v>38</v>
      </c>
      <c r="C3" s="294"/>
      <c r="D3" s="295"/>
      <c r="E3" s="287" t="s">
        <v>39</v>
      </c>
      <c r="F3" s="287"/>
      <c r="G3" s="287"/>
      <c r="H3" s="287" t="s">
        <v>40</v>
      </c>
      <c r="I3" s="287"/>
      <c r="J3" s="287"/>
      <c r="K3" s="287" t="s">
        <v>41</v>
      </c>
      <c r="L3" s="287"/>
      <c r="M3" s="292"/>
      <c r="N3" s="92" t="s">
        <v>106</v>
      </c>
    </row>
    <row r="4" spans="1:14">
      <c r="A4" s="16"/>
      <c r="B4" s="39">
        <v>41821</v>
      </c>
      <c r="C4" s="39">
        <v>41852</v>
      </c>
      <c r="D4" s="39">
        <v>41883</v>
      </c>
      <c r="E4" s="39">
        <v>41913</v>
      </c>
      <c r="F4" s="39">
        <v>41944</v>
      </c>
      <c r="G4" s="39">
        <v>41974</v>
      </c>
      <c r="H4" s="39">
        <v>42005</v>
      </c>
      <c r="I4" s="39">
        <v>42036</v>
      </c>
      <c r="J4" s="39">
        <v>42064</v>
      </c>
      <c r="K4" s="39">
        <v>42095</v>
      </c>
      <c r="L4" s="39">
        <v>42125</v>
      </c>
      <c r="M4" s="39">
        <v>42156</v>
      </c>
      <c r="N4" s="20"/>
    </row>
    <row r="5" spans="1:14">
      <c r="A5" s="104" t="s">
        <v>218</v>
      </c>
      <c r="B5" s="98">
        <f>CashFlow_YEAR2!N27</f>
        <v>1585237.6015519996</v>
      </c>
      <c r="C5" s="98">
        <f t="shared" ref="C5:M5" si="0">B27</f>
        <v>1655220.0460519996</v>
      </c>
      <c r="D5" s="98">
        <f t="shared" si="0"/>
        <v>1700730.4502459995</v>
      </c>
      <c r="E5" s="98">
        <f t="shared" si="0"/>
        <v>1783074.5155079993</v>
      </c>
      <c r="F5" s="98">
        <f t="shared" si="0"/>
        <v>1864570.8659479995</v>
      </c>
      <c r="G5" s="98">
        <f t="shared" si="0"/>
        <v>1913128.8574039994</v>
      </c>
      <c r="H5" s="98">
        <f t="shared" si="0"/>
        <v>1964435.2613759993</v>
      </c>
      <c r="I5" s="98">
        <f t="shared" si="0"/>
        <v>2012050.2802639992</v>
      </c>
      <c r="J5" s="98">
        <f t="shared" si="0"/>
        <v>2056263.5723519993</v>
      </c>
      <c r="K5" s="98">
        <f t="shared" si="0"/>
        <v>2105359.6564399991</v>
      </c>
      <c r="L5" s="98">
        <f t="shared" si="0"/>
        <v>2152781.6685279994</v>
      </c>
      <c r="M5" s="98">
        <f t="shared" si="0"/>
        <v>2163787.7618659991</v>
      </c>
      <c r="N5" s="103"/>
    </row>
    <row r="6" spans="1:14">
      <c r="A6" s="100" t="s">
        <v>208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56"/>
      <c r="N6" s="57"/>
    </row>
    <row r="7" spans="1:14">
      <c r="A7" s="25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56"/>
      <c r="N7" s="57"/>
    </row>
    <row r="8" spans="1:14">
      <c r="A8" s="33" t="s">
        <v>307</v>
      </c>
      <c r="B8" s="40">
        <f>Income_statement!C63</f>
        <v>235168.67591999998</v>
      </c>
      <c r="C8" s="40">
        <f>Income_statement!D63</f>
        <v>129076.82063999998</v>
      </c>
      <c r="D8" s="40">
        <f>Income_statement!E63</f>
        <v>126656.57663999998</v>
      </c>
      <c r="E8" s="40">
        <f>Income_statement!F63</f>
        <v>129314.86236</v>
      </c>
      <c r="F8" s="40">
        <f>Income_statement!G63</f>
        <v>121318.86636</v>
      </c>
      <c r="G8" s="40">
        <f>Income_statement!H63</f>
        <v>121318.86636</v>
      </c>
      <c r="H8" s="40">
        <f>Income_statement!I63</f>
        <v>128671.50636</v>
      </c>
      <c r="I8" s="40">
        <f>Income_statement!J63</f>
        <v>121318.86636</v>
      </c>
      <c r="J8" s="40">
        <f>Income_statement!K63</f>
        <v>121318.86636</v>
      </c>
      <c r="K8" s="40">
        <f>Income_statement!L63</f>
        <v>128671.50636</v>
      </c>
      <c r="L8" s="40">
        <f>Income_statement!M63</f>
        <v>121318.86636</v>
      </c>
      <c r="M8" s="40">
        <f>Income_statement!N63</f>
        <v>121318.86636</v>
      </c>
      <c r="N8" s="57">
        <f t="shared" ref="N8:N13" si="1">SUM(B8:M8)</f>
        <v>1605473.1464400003</v>
      </c>
    </row>
    <row r="9" spans="1:14" ht="22.5">
      <c r="A9" s="33" t="s">
        <v>220</v>
      </c>
      <c r="B9" s="114">
        <f>B8*40/100</f>
        <v>94067.470367999995</v>
      </c>
      <c r="C9" s="115">
        <f t="shared" ref="C9:M9" si="2">C8*40/100</f>
        <v>51630.728255999995</v>
      </c>
      <c r="D9" s="108">
        <f t="shared" si="2"/>
        <v>50662.630655999994</v>
      </c>
      <c r="E9" s="110">
        <f t="shared" si="2"/>
        <v>51725.944944000003</v>
      </c>
      <c r="F9" s="109">
        <f t="shared" si="2"/>
        <v>48527.546544000004</v>
      </c>
      <c r="G9" s="106">
        <f t="shared" si="2"/>
        <v>48527.546544000004</v>
      </c>
      <c r="H9" s="96">
        <f t="shared" si="2"/>
        <v>51468.602544000001</v>
      </c>
      <c r="I9" s="112">
        <f t="shared" si="2"/>
        <v>48527.546544000004</v>
      </c>
      <c r="J9" s="107">
        <f t="shared" si="2"/>
        <v>48527.546544000004</v>
      </c>
      <c r="K9" s="110">
        <f t="shared" si="2"/>
        <v>51468.602544000001</v>
      </c>
      <c r="L9" s="111">
        <f t="shared" si="2"/>
        <v>48527.546544000004</v>
      </c>
      <c r="M9" s="113">
        <f t="shared" si="2"/>
        <v>48527.546544000004</v>
      </c>
      <c r="N9" s="57">
        <f t="shared" si="1"/>
        <v>642189.25857599999</v>
      </c>
    </row>
    <row r="10" spans="1:14">
      <c r="A10" s="33" t="s">
        <v>219</v>
      </c>
      <c r="B10" s="108">
        <f>B8*30/100</f>
        <v>70550.602776</v>
      </c>
      <c r="C10" s="110">
        <f t="shared" ref="C10:M10" si="3">C8*30/100</f>
        <v>38723.046191999994</v>
      </c>
      <c r="D10" s="109">
        <f t="shared" si="3"/>
        <v>37996.972991999995</v>
      </c>
      <c r="E10" s="106">
        <f t="shared" si="3"/>
        <v>38794.458707999998</v>
      </c>
      <c r="F10" s="96">
        <f t="shared" si="3"/>
        <v>36395.659908000001</v>
      </c>
      <c r="G10" s="112">
        <f t="shared" si="3"/>
        <v>36395.659908000001</v>
      </c>
      <c r="H10" s="107">
        <f t="shared" si="3"/>
        <v>38601.451908000003</v>
      </c>
      <c r="I10" s="110">
        <f t="shared" si="3"/>
        <v>36395.659908000001</v>
      </c>
      <c r="J10" s="111">
        <f t="shared" si="3"/>
        <v>36395.659908000001</v>
      </c>
      <c r="K10" s="113">
        <f t="shared" si="3"/>
        <v>38601.451908000003</v>
      </c>
      <c r="L10" s="40">
        <f t="shared" si="3"/>
        <v>36395.659908000001</v>
      </c>
      <c r="M10" s="40">
        <f t="shared" si="3"/>
        <v>36395.659908000001</v>
      </c>
      <c r="N10" s="57">
        <f t="shared" si="1"/>
        <v>481641.94393199997</v>
      </c>
    </row>
    <row r="11" spans="1:14">
      <c r="A11" s="33" t="s">
        <v>221</v>
      </c>
      <c r="B11" s="110">
        <f>B8*30%</f>
        <v>70550.602775999985</v>
      </c>
      <c r="C11" s="109">
        <f t="shared" ref="C11:M11" si="4">C8*30%</f>
        <v>38723.046191999994</v>
      </c>
      <c r="D11" s="106">
        <f t="shared" si="4"/>
        <v>37996.972991999995</v>
      </c>
      <c r="E11" s="96">
        <f t="shared" si="4"/>
        <v>38794.458707999998</v>
      </c>
      <c r="F11" s="112">
        <f t="shared" si="4"/>
        <v>36395.659908000001</v>
      </c>
      <c r="G11" s="107">
        <f t="shared" si="4"/>
        <v>36395.659908000001</v>
      </c>
      <c r="H11" s="110">
        <f t="shared" si="4"/>
        <v>38601.451907999995</v>
      </c>
      <c r="I11" s="111">
        <f t="shared" si="4"/>
        <v>36395.659908000001</v>
      </c>
      <c r="J11" s="113">
        <f t="shared" si="4"/>
        <v>36395.659908000001</v>
      </c>
      <c r="K11" s="40">
        <f t="shared" si="4"/>
        <v>38601.451907999995</v>
      </c>
      <c r="L11" s="40">
        <f t="shared" si="4"/>
        <v>36395.659908000001</v>
      </c>
      <c r="M11" s="40">
        <f t="shared" si="4"/>
        <v>36395.659908000001</v>
      </c>
      <c r="N11" s="57">
        <f t="shared" si="1"/>
        <v>481641.94393199997</v>
      </c>
    </row>
    <row r="12" spans="1:14">
      <c r="A12" s="33" t="s">
        <v>207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90">
        <v>0</v>
      </c>
      <c r="N12" s="57">
        <f t="shared" si="1"/>
        <v>0</v>
      </c>
    </row>
    <row r="13" spans="1:14">
      <c r="A13" s="97" t="s">
        <v>210</v>
      </c>
      <c r="B13" s="98">
        <f>B9+CashFlow_YEAR2!L10+CashFlow_YEAR2!K11</f>
        <v>169064.582184</v>
      </c>
      <c r="C13" s="98">
        <f>C9+CashFlow_YEAR2!M10+CashFlow_YEAR2!L11</f>
        <v>124422.04807200001</v>
      </c>
      <c r="D13" s="98">
        <f>D9+B10+CashFlow_YEAR2!M11</f>
        <v>157608.89334000001</v>
      </c>
      <c r="E13" s="98">
        <f>E9+B11+C10</f>
        <v>160999.59391199998</v>
      </c>
      <c r="F13" s="98">
        <f>F9+D10+C11</f>
        <v>125247.565728</v>
      </c>
      <c r="G13" s="98">
        <f>G9+E10+D11</f>
        <v>125318.978244</v>
      </c>
      <c r="H13" s="98">
        <f t="shared" ref="H13:M13" si="5">H9+F10+E11</f>
        <v>126658.72115999999</v>
      </c>
      <c r="I13" s="98">
        <f t="shared" si="5"/>
        <v>121318.86636000001</v>
      </c>
      <c r="J13" s="98">
        <f t="shared" si="5"/>
        <v>123524.65836</v>
      </c>
      <c r="K13" s="98">
        <f t="shared" si="5"/>
        <v>126465.71435999998</v>
      </c>
      <c r="L13" s="98">
        <f t="shared" si="5"/>
        <v>121318.86636000001</v>
      </c>
      <c r="M13" s="98">
        <f t="shared" si="5"/>
        <v>123524.65836</v>
      </c>
      <c r="N13" s="99">
        <f t="shared" si="1"/>
        <v>1605473.1464400003</v>
      </c>
    </row>
    <row r="14" spans="1:14">
      <c r="A14" s="8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  <c r="N14" s="57"/>
    </row>
    <row r="15" spans="1:14">
      <c r="A15" s="100" t="s">
        <v>209</v>
      </c>
      <c r="B15" s="86" t="s">
        <v>154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90"/>
      <c r="N15" s="57"/>
    </row>
    <row r="16" spans="1:14">
      <c r="A16" s="255" t="s">
        <v>306</v>
      </c>
      <c r="B16" s="86">
        <f>Income_statement!E64</f>
        <v>38486.474999999991</v>
      </c>
      <c r="C16" s="86">
        <f>Income_statement!F64</f>
        <v>39273.937499999993</v>
      </c>
      <c r="D16" s="86">
        <f>Income_statement!G64</f>
        <v>36962.437499999993</v>
      </c>
      <c r="E16" s="86">
        <f>Income_statement!H64</f>
        <v>36962.437499999993</v>
      </c>
      <c r="F16" s="86">
        <f>Income_statement!I64</f>
        <v>39032.437499999993</v>
      </c>
      <c r="G16" s="86">
        <f>Income_statement!J64</f>
        <v>36962.437499999993</v>
      </c>
      <c r="H16" s="86">
        <f>Income_statement!K64</f>
        <v>36962.437499999993</v>
      </c>
      <c r="I16" s="86">
        <f>Income_statement!L64</f>
        <v>39032.437499999993</v>
      </c>
      <c r="J16" s="86">
        <f>Income_statement!M64</f>
        <v>36962.437499999993</v>
      </c>
      <c r="K16" s="86">
        <f>Income_statement!N64</f>
        <v>36962.437499999993</v>
      </c>
      <c r="L16" s="86">
        <f>Income_statement!C87</f>
        <v>69220.799999999988</v>
      </c>
      <c r="M16" s="86">
        <f>Income_statement!D87</f>
        <v>39304.124999999993</v>
      </c>
      <c r="N16" s="57">
        <f>SUM(B16:M16)</f>
        <v>486124.83749999997</v>
      </c>
    </row>
    <row r="17" spans="1:14">
      <c r="A17" s="255" t="s">
        <v>308</v>
      </c>
      <c r="B17" s="86">
        <f>Income_statement!E65</f>
        <v>3848.6474999999987</v>
      </c>
      <c r="C17" s="86">
        <f>Income_statement!F65</f>
        <v>3927.3937499999993</v>
      </c>
      <c r="D17" s="86">
        <f>Income_statement!G65</f>
        <v>3696.2437499999996</v>
      </c>
      <c r="E17" s="86">
        <f>Income_statement!H65</f>
        <v>3696.2437499999996</v>
      </c>
      <c r="F17" s="86">
        <f>Income_statement!I65</f>
        <v>3903.2437499999996</v>
      </c>
      <c r="G17" s="86">
        <f>Income_statement!J65</f>
        <v>3696.2437499999996</v>
      </c>
      <c r="H17" s="86">
        <f>Income_statement!K65</f>
        <v>3696.2437499999996</v>
      </c>
      <c r="I17" s="86">
        <f>Income_statement!L65</f>
        <v>3903.2437499999996</v>
      </c>
      <c r="J17" s="86">
        <f>Income_statement!M65</f>
        <v>3696.2437499999996</v>
      </c>
      <c r="K17" s="86">
        <f>Income_statement!N65</f>
        <v>3696.2437499999996</v>
      </c>
      <c r="L17" s="86">
        <f>Income_statement!C88</f>
        <v>6922.079999999999</v>
      </c>
      <c r="M17" s="86">
        <f>Income_statement!D88</f>
        <v>3930.4124999999995</v>
      </c>
      <c r="N17" s="57">
        <f>SUM(B17:M17)</f>
        <v>48612.483750000007</v>
      </c>
    </row>
    <row r="18" spans="1:14">
      <c r="A18" s="33" t="s">
        <v>211</v>
      </c>
      <c r="B18" s="86">
        <f>Income_statement!C69</f>
        <v>12947.1</v>
      </c>
      <c r="C18" s="86">
        <f>Income_statement!D69</f>
        <v>12947.1</v>
      </c>
      <c r="D18" s="86">
        <f>Income_statement!E69</f>
        <v>12947.1</v>
      </c>
      <c r="E18" s="86">
        <f>Income_statement!F69</f>
        <v>12947.1</v>
      </c>
      <c r="F18" s="86">
        <f>Income_statement!G69</f>
        <v>12947.1</v>
      </c>
      <c r="G18" s="86">
        <f>Income_statement!H69</f>
        <v>12947.1</v>
      </c>
      <c r="H18" s="86">
        <f>Income_statement!I69</f>
        <v>12947.1</v>
      </c>
      <c r="I18" s="86">
        <f>Income_statement!J69</f>
        <v>12947.1</v>
      </c>
      <c r="J18" s="86">
        <f>Income_statement!K69</f>
        <v>12947.1</v>
      </c>
      <c r="K18" s="86">
        <f>Income_statement!L69</f>
        <v>12947.1</v>
      </c>
      <c r="L18" s="86">
        <f>Income_statement!M69</f>
        <v>12947.1</v>
      </c>
      <c r="M18" s="86">
        <f>Income_statement!N69</f>
        <v>12947.1</v>
      </c>
      <c r="N18" s="57">
        <f t="shared" ref="N18:N25" si="6">SUM(B18:M18)</f>
        <v>155365.20000000004</v>
      </c>
    </row>
    <row r="19" spans="1:14">
      <c r="A19" s="33" t="s">
        <v>212</v>
      </c>
      <c r="B19" s="86">
        <f>Income_statement!C73</f>
        <v>2160</v>
      </c>
      <c r="C19" s="86">
        <f>Income_statement!D73</f>
        <v>2160</v>
      </c>
      <c r="D19" s="86">
        <f>Income_statement!E73</f>
        <v>2160</v>
      </c>
      <c r="E19" s="86">
        <f>Income_statement!F73</f>
        <v>2160</v>
      </c>
      <c r="F19" s="86">
        <f>Income_statement!G73</f>
        <v>2160</v>
      </c>
      <c r="G19" s="86">
        <f>Income_statement!H73</f>
        <v>2160</v>
      </c>
      <c r="H19" s="86">
        <f>Income_statement!I73</f>
        <v>2160</v>
      </c>
      <c r="I19" s="86">
        <f>Income_statement!J73</f>
        <v>2160</v>
      </c>
      <c r="J19" s="86">
        <f>Income_statement!K73</f>
        <v>2160</v>
      </c>
      <c r="K19" s="86">
        <f>Income_statement!L73</f>
        <v>2160</v>
      </c>
      <c r="L19" s="86">
        <f>Income_statement!M73</f>
        <v>2160</v>
      </c>
      <c r="M19" s="86">
        <f>Income_statement!N73</f>
        <v>2160</v>
      </c>
      <c r="N19" s="57">
        <f t="shared" si="6"/>
        <v>25920</v>
      </c>
    </row>
    <row r="20" spans="1:14">
      <c r="A20" s="33" t="s">
        <v>213</v>
      </c>
      <c r="B20" s="86">
        <f>Income_statement!C74</f>
        <v>2430.2200000000007</v>
      </c>
      <c r="C20" s="86">
        <f>Income_statement!D74</f>
        <v>2430.2200000000007</v>
      </c>
      <c r="D20" s="86">
        <f>Income_statement!E74</f>
        <v>2430.2200000000007</v>
      </c>
      <c r="E20" s="86">
        <f>Income_statement!F74</f>
        <v>2430.2200000000007</v>
      </c>
      <c r="F20" s="86">
        <f>Income_statement!G74</f>
        <v>2430.2200000000007</v>
      </c>
      <c r="G20" s="86">
        <f>Income_statement!H74</f>
        <v>2430.2200000000007</v>
      </c>
      <c r="H20" s="86">
        <f>Income_statement!I74</f>
        <v>2430.2200000000007</v>
      </c>
      <c r="I20" s="86">
        <f>Income_statement!J74</f>
        <v>2430.2200000000007</v>
      </c>
      <c r="J20" s="86">
        <f>Income_statement!K74</f>
        <v>2430.2200000000007</v>
      </c>
      <c r="K20" s="86">
        <f>Income_statement!L74</f>
        <v>2430.2200000000007</v>
      </c>
      <c r="L20" s="86">
        <f>Income_statement!M74</f>
        <v>2430.2200000000007</v>
      </c>
      <c r="M20" s="86">
        <f>Income_statement!N74</f>
        <v>2430.2200000000007</v>
      </c>
      <c r="N20" s="57">
        <f t="shared" si="6"/>
        <v>29162.64000000001</v>
      </c>
    </row>
    <row r="21" spans="1:14">
      <c r="A21" s="33" t="s">
        <v>165</v>
      </c>
      <c r="B21" s="86">
        <f>Income_statement!C71</f>
        <v>3200</v>
      </c>
      <c r="C21" s="86">
        <f>Income_statement!D71</f>
        <v>3200</v>
      </c>
      <c r="D21" s="86">
        <f>Income_statement!E71</f>
        <v>3200</v>
      </c>
      <c r="E21" s="86">
        <f>Income_statement!F71</f>
        <v>3200</v>
      </c>
      <c r="F21" s="86">
        <f>Income_statement!G71</f>
        <v>3200</v>
      </c>
      <c r="G21" s="86">
        <f>Income_statement!H71</f>
        <v>3200</v>
      </c>
      <c r="H21" s="86">
        <f>Income_statement!I71</f>
        <v>3200</v>
      </c>
      <c r="I21" s="86">
        <f>Income_statement!J71</f>
        <v>3200</v>
      </c>
      <c r="J21" s="86">
        <f>Income_statement!K71</f>
        <v>3200</v>
      </c>
      <c r="K21" s="86">
        <f>Income_statement!L71</f>
        <v>3200</v>
      </c>
      <c r="L21" s="86">
        <f>Income_statement!M71</f>
        <v>3200</v>
      </c>
      <c r="M21" s="86">
        <f>Income_statement!N71</f>
        <v>3200</v>
      </c>
      <c r="N21" s="57">
        <f t="shared" si="6"/>
        <v>38400</v>
      </c>
    </row>
    <row r="22" spans="1:14">
      <c r="A22" s="33" t="s">
        <v>214</v>
      </c>
      <c r="B22" s="86">
        <f>Income_statement!C72</f>
        <v>9500</v>
      </c>
      <c r="C22" s="86">
        <f>Income_statement!D72</f>
        <v>1500</v>
      </c>
      <c r="D22" s="86">
        <f>Income_statement!E72</f>
        <v>500</v>
      </c>
      <c r="E22" s="86">
        <f>Income_statement!F72</f>
        <v>5500</v>
      </c>
      <c r="F22" s="86">
        <f>Income_statement!G72</f>
        <v>500</v>
      </c>
      <c r="G22" s="86">
        <f>Income_statement!H72</f>
        <v>0</v>
      </c>
      <c r="H22" s="86">
        <f>Income_statement!I72</f>
        <v>5000</v>
      </c>
      <c r="I22" s="86">
        <f>Income_statement!J72</f>
        <v>1000</v>
      </c>
      <c r="J22" s="86">
        <f>Income_statement!K72</f>
        <v>500</v>
      </c>
      <c r="K22" s="86">
        <f>Income_statement!L72</f>
        <v>5000</v>
      </c>
      <c r="L22" s="86">
        <f>Income_statement!M72</f>
        <v>1000</v>
      </c>
      <c r="M22" s="86">
        <f>Income_statement!N72</f>
        <v>0</v>
      </c>
      <c r="N22" s="57">
        <f t="shared" si="6"/>
        <v>30000</v>
      </c>
    </row>
    <row r="23" spans="1:14">
      <c r="A23" s="41" t="s">
        <v>215</v>
      </c>
      <c r="B23" s="86">
        <f>Income_statement!C70</f>
        <v>940</v>
      </c>
      <c r="C23" s="86">
        <f>Income_statement!D70</f>
        <v>940</v>
      </c>
      <c r="D23" s="86">
        <f>Income_statement!E70</f>
        <v>940</v>
      </c>
      <c r="E23" s="86">
        <f>Income_statement!F70</f>
        <v>790</v>
      </c>
      <c r="F23" s="86">
        <f>Income_statement!G70</f>
        <v>790</v>
      </c>
      <c r="G23" s="86">
        <f>Income_statement!H70</f>
        <v>790</v>
      </c>
      <c r="H23" s="86">
        <f>Income_statement!I70</f>
        <v>810</v>
      </c>
      <c r="I23" s="86">
        <f>Income_statement!J70</f>
        <v>810</v>
      </c>
      <c r="J23" s="86">
        <f>Income_statement!K70</f>
        <v>810</v>
      </c>
      <c r="K23" s="86">
        <f>Income_statement!L70</f>
        <v>810</v>
      </c>
      <c r="L23" s="86">
        <f>Income_statement!M70</f>
        <v>810</v>
      </c>
      <c r="M23" s="86">
        <f>Income_statement!N70</f>
        <v>810</v>
      </c>
      <c r="N23" s="57">
        <f t="shared" si="6"/>
        <v>10050</v>
      </c>
    </row>
    <row r="24" spans="1:14">
      <c r="A24" s="33" t="s">
        <v>216</v>
      </c>
      <c r="B24" s="40">
        <f>Income_statement!C77</f>
        <v>25569.695184</v>
      </c>
      <c r="C24" s="40">
        <f>Income_statement!D77</f>
        <v>12532.992627999996</v>
      </c>
      <c r="D24" s="40">
        <f>Income_statement!E77</f>
        <v>12428.826828000001</v>
      </c>
      <c r="E24" s="40">
        <f>Income_statement!F77</f>
        <v>11817.242221999999</v>
      </c>
      <c r="F24" s="40">
        <f>Income_statement!G77</f>
        <v>11726.573022000004</v>
      </c>
      <c r="G24" s="40">
        <f>Income_statement!H77</f>
        <v>11826.573022000004</v>
      </c>
      <c r="H24" s="40">
        <f>Income_statement!I77</f>
        <v>11837.701022000001</v>
      </c>
      <c r="I24" s="40">
        <f>Income_statement!J77</f>
        <v>11622.573022000004</v>
      </c>
      <c r="J24" s="40">
        <f>Income_statement!K77</f>
        <v>11722.573022000004</v>
      </c>
      <c r="K24" s="40">
        <f>Income_statement!L77</f>
        <v>11837.701022000001</v>
      </c>
      <c r="L24" s="40">
        <f>Income_statement!M77</f>
        <v>11622.573022000004</v>
      </c>
      <c r="M24" s="40">
        <f>Income_statement!N77</f>
        <v>11822.573022000004</v>
      </c>
      <c r="N24" s="57">
        <f t="shared" si="6"/>
        <v>156367.59703799998</v>
      </c>
    </row>
    <row r="25" spans="1:14">
      <c r="A25" s="101" t="s">
        <v>217</v>
      </c>
      <c r="B25" s="98">
        <f>SUM(B16:B24)</f>
        <v>99082.137683999987</v>
      </c>
      <c r="C25" s="98">
        <f t="shared" ref="C25:M25" si="7">SUM(C16:C24)</f>
        <v>78911.643877999988</v>
      </c>
      <c r="D25" s="98">
        <f t="shared" si="7"/>
        <v>75264.828077999991</v>
      </c>
      <c r="E25" s="98">
        <f t="shared" si="7"/>
        <v>79503.243472000002</v>
      </c>
      <c r="F25" s="98">
        <f t="shared" si="7"/>
        <v>76689.574271999998</v>
      </c>
      <c r="G25" s="98">
        <f t="shared" si="7"/>
        <v>74012.574271999998</v>
      </c>
      <c r="H25" s="98">
        <f t="shared" si="7"/>
        <v>79043.702271999995</v>
      </c>
      <c r="I25" s="98">
        <f t="shared" si="7"/>
        <v>77105.574271999998</v>
      </c>
      <c r="J25" s="98">
        <f t="shared" si="7"/>
        <v>74428.574271999998</v>
      </c>
      <c r="K25" s="98">
        <f t="shared" si="7"/>
        <v>79043.702271999995</v>
      </c>
      <c r="L25" s="98">
        <f t="shared" si="7"/>
        <v>110312.77302200001</v>
      </c>
      <c r="M25" s="98">
        <f t="shared" si="7"/>
        <v>76604.430521999995</v>
      </c>
      <c r="N25" s="99">
        <f t="shared" si="6"/>
        <v>980002.7582879999</v>
      </c>
    </row>
    <row r="26" spans="1:1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>
      <c r="A27" s="85"/>
      <c r="B27" s="43">
        <f>B5+B13-B25</f>
        <v>1655220.0460519996</v>
      </c>
      <c r="C27" s="43">
        <f t="shared" ref="C27:M27" si="8">C5+C13-C25</f>
        <v>1700730.4502459995</v>
      </c>
      <c r="D27" s="43">
        <f t="shared" si="8"/>
        <v>1783074.5155079993</v>
      </c>
      <c r="E27" s="43">
        <f t="shared" si="8"/>
        <v>1864570.8659479995</v>
      </c>
      <c r="F27" s="43">
        <f t="shared" si="8"/>
        <v>1913128.8574039994</v>
      </c>
      <c r="G27" s="43">
        <f t="shared" si="8"/>
        <v>1964435.2613759993</v>
      </c>
      <c r="H27" s="43">
        <f t="shared" si="8"/>
        <v>2012050.2802639992</v>
      </c>
      <c r="I27" s="43">
        <f t="shared" si="8"/>
        <v>2056263.5723519993</v>
      </c>
      <c r="J27" s="43">
        <f t="shared" si="8"/>
        <v>2105359.6564399991</v>
      </c>
      <c r="K27" s="43">
        <f t="shared" si="8"/>
        <v>2152781.6685279994</v>
      </c>
      <c r="L27" s="43">
        <f t="shared" si="8"/>
        <v>2163787.7618659991</v>
      </c>
      <c r="M27" s="43">
        <f t="shared" si="8"/>
        <v>2210707.9897039994</v>
      </c>
      <c r="N27" s="93">
        <f>M27</f>
        <v>2210707.9897039994</v>
      </c>
    </row>
    <row r="30" spans="1:14">
      <c r="N30" s="105"/>
    </row>
  </sheetData>
  <mergeCells count="5">
    <mergeCell ref="B2:M2"/>
    <mergeCell ref="B3:D3"/>
    <mergeCell ref="E3:G3"/>
    <mergeCell ref="H3:J3"/>
    <mergeCell ref="K3:M3"/>
  </mergeCells>
  <pageMargins left="0.19685039370078741" right="0.19685039370078741" top="0.19685039370078741" bottom="0.19685039370078741" header="0.31496062992125984" footer="0.31496062992125984"/>
  <pageSetup paperSize="9" scale="80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30"/>
  <sheetViews>
    <sheetView zoomScale="80" zoomScaleNormal="80" workbookViewId="0">
      <selection activeCell="A2" sqref="A2:N27"/>
    </sheetView>
  </sheetViews>
  <sheetFormatPr defaultRowHeight="14.25"/>
  <cols>
    <col min="1" max="1" width="28.125" bestFit="1" customWidth="1"/>
    <col min="2" max="2" width="11.75" bestFit="1" customWidth="1"/>
    <col min="3" max="7" width="10.625" bestFit="1" customWidth="1"/>
    <col min="8" max="11" width="12" bestFit="1" customWidth="1"/>
    <col min="12" max="13" width="10.625" bestFit="1" customWidth="1"/>
    <col min="14" max="14" width="13.625" bestFit="1" customWidth="1"/>
  </cols>
  <sheetData>
    <row r="1" spans="1:14" ht="15" thickBot="1"/>
    <row r="2" spans="1:14" ht="15" thickBot="1">
      <c r="A2" s="16" t="s">
        <v>224</v>
      </c>
      <c r="B2" s="283" t="s">
        <v>111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5"/>
      <c r="N2" s="116" t="s">
        <v>111</v>
      </c>
    </row>
    <row r="3" spans="1:14">
      <c r="A3" s="16"/>
      <c r="B3" s="293" t="s">
        <v>38</v>
      </c>
      <c r="C3" s="294"/>
      <c r="D3" s="295"/>
      <c r="E3" s="287" t="s">
        <v>39</v>
      </c>
      <c r="F3" s="287"/>
      <c r="G3" s="287"/>
      <c r="H3" s="287" t="s">
        <v>40</v>
      </c>
      <c r="I3" s="287"/>
      <c r="J3" s="287"/>
      <c r="K3" s="287" t="s">
        <v>41</v>
      </c>
      <c r="L3" s="287"/>
      <c r="M3" s="292"/>
      <c r="N3" s="92" t="s">
        <v>106</v>
      </c>
    </row>
    <row r="4" spans="1:14">
      <c r="A4" s="16"/>
      <c r="B4" s="39">
        <v>42186</v>
      </c>
      <c r="C4" s="39">
        <v>42217</v>
      </c>
      <c r="D4" s="39">
        <v>42248</v>
      </c>
      <c r="E4" s="39">
        <v>42278</v>
      </c>
      <c r="F4" s="39">
        <v>42309</v>
      </c>
      <c r="G4" s="39">
        <v>42339</v>
      </c>
      <c r="H4" s="39">
        <v>42370</v>
      </c>
      <c r="I4" s="39">
        <v>42401</v>
      </c>
      <c r="J4" s="39">
        <v>42430</v>
      </c>
      <c r="K4" s="39">
        <v>42461</v>
      </c>
      <c r="L4" s="39">
        <v>42491</v>
      </c>
      <c r="M4" s="39">
        <v>42522</v>
      </c>
      <c r="N4" s="20"/>
    </row>
    <row r="5" spans="1:14">
      <c r="A5" s="104" t="s">
        <v>218</v>
      </c>
      <c r="B5" s="98">
        <f>CashFlow_YEAR3!N27</f>
        <v>2210707.9897039994</v>
      </c>
      <c r="C5" s="98">
        <f t="shared" ref="C5:M5" si="0">B27</f>
        <v>2281179.7038039993</v>
      </c>
      <c r="D5" s="98">
        <f t="shared" si="0"/>
        <v>2326379.3775979993</v>
      </c>
      <c r="E5" s="98">
        <f t="shared" si="0"/>
        <v>2408412.7124599991</v>
      </c>
      <c r="F5" s="98">
        <f t="shared" si="0"/>
        <v>2489198.3324999991</v>
      </c>
      <c r="G5" s="98">
        <f t="shared" si="0"/>
        <v>2537445.593555999</v>
      </c>
      <c r="H5" s="98">
        <f t="shared" si="0"/>
        <v>2588041.2671279991</v>
      </c>
      <c r="I5" s="98">
        <f t="shared" si="0"/>
        <v>2635345.5556159993</v>
      </c>
      <c r="J5" s="98">
        <f t="shared" si="0"/>
        <v>2679248.1173039991</v>
      </c>
      <c r="K5" s="98">
        <f t="shared" si="0"/>
        <v>2728433.4709919989</v>
      </c>
      <c r="L5" s="98">
        <f t="shared" si="0"/>
        <v>2775544.752679999</v>
      </c>
      <c r="M5" s="98">
        <f t="shared" si="0"/>
        <v>2862382.9956179988</v>
      </c>
      <c r="N5" s="103"/>
    </row>
    <row r="6" spans="1:14">
      <c r="A6" s="100" t="s">
        <v>208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56"/>
      <c r="N6" s="57"/>
    </row>
    <row r="7" spans="1:14">
      <c r="A7" s="25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56"/>
      <c r="N7" s="57"/>
    </row>
    <row r="8" spans="1:14">
      <c r="A8" s="33" t="s">
        <v>307</v>
      </c>
      <c r="B8" s="40">
        <f>Income_statement!C86</f>
        <v>235168.67591999998</v>
      </c>
      <c r="C8" s="40">
        <f>Income_statement!D86</f>
        <v>129076.82063999998</v>
      </c>
      <c r="D8" s="40">
        <f>Income_statement!E86</f>
        <v>126656.57663999998</v>
      </c>
      <c r="E8" s="40">
        <f>Income_statement!F86</f>
        <v>129314.86236</v>
      </c>
      <c r="F8" s="40">
        <f>Income_statement!G86</f>
        <v>121318.86636</v>
      </c>
      <c r="G8" s="40">
        <f>Income_statement!H86</f>
        <v>121318.86636</v>
      </c>
      <c r="H8" s="40">
        <f>Income_statement!I86</f>
        <v>128671.50636</v>
      </c>
      <c r="I8" s="40">
        <f>Income_statement!J86</f>
        <v>121318.86636</v>
      </c>
      <c r="J8" s="40">
        <f>Income_statement!K86</f>
        <v>121318.86636</v>
      </c>
      <c r="K8" s="40">
        <f>Income_statement!L86</f>
        <v>128671.50636</v>
      </c>
      <c r="L8" s="40">
        <f>Income_statement!M86</f>
        <v>121318.86636</v>
      </c>
      <c r="M8" s="40">
        <f>Income_statement!N86</f>
        <v>121318.86636</v>
      </c>
      <c r="N8" s="57">
        <f t="shared" ref="N8:N13" si="1">SUM(B8:M8)</f>
        <v>1605473.1464400003</v>
      </c>
    </row>
    <row r="9" spans="1:14" ht="22.5">
      <c r="A9" s="33" t="s">
        <v>220</v>
      </c>
      <c r="B9" s="114">
        <f>B8*40/100</f>
        <v>94067.470367999995</v>
      </c>
      <c r="C9" s="115">
        <f t="shared" ref="C9:M9" si="2">C8*40/100</f>
        <v>51630.728255999995</v>
      </c>
      <c r="D9" s="108">
        <f t="shared" si="2"/>
        <v>50662.630655999994</v>
      </c>
      <c r="E9" s="110">
        <f t="shared" si="2"/>
        <v>51725.944944000003</v>
      </c>
      <c r="F9" s="109">
        <f t="shared" si="2"/>
        <v>48527.546544000004</v>
      </c>
      <c r="G9" s="106">
        <f t="shared" si="2"/>
        <v>48527.546544000004</v>
      </c>
      <c r="H9" s="96">
        <f t="shared" si="2"/>
        <v>51468.602544000001</v>
      </c>
      <c r="I9" s="112">
        <f t="shared" si="2"/>
        <v>48527.546544000004</v>
      </c>
      <c r="J9" s="107">
        <f t="shared" si="2"/>
        <v>48527.546544000004</v>
      </c>
      <c r="K9" s="110">
        <f t="shared" si="2"/>
        <v>51468.602544000001</v>
      </c>
      <c r="L9" s="111">
        <f t="shared" si="2"/>
        <v>48527.546544000004</v>
      </c>
      <c r="M9" s="113">
        <f t="shared" si="2"/>
        <v>48527.546544000004</v>
      </c>
      <c r="N9" s="57">
        <f t="shared" si="1"/>
        <v>642189.25857599999</v>
      </c>
    </row>
    <row r="10" spans="1:14">
      <c r="A10" s="33" t="s">
        <v>219</v>
      </c>
      <c r="B10" s="108">
        <f>B8*30/100</f>
        <v>70550.602776</v>
      </c>
      <c r="C10" s="110">
        <f t="shared" ref="C10:M10" si="3">C8*30/100</f>
        <v>38723.046191999994</v>
      </c>
      <c r="D10" s="109">
        <f t="shared" si="3"/>
        <v>37996.972991999995</v>
      </c>
      <c r="E10" s="106">
        <f t="shared" si="3"/>
        <v>38794.458707999998</v>
      </c>
      <c r="F10" s="96">
        <f t="shared" si="3"/>
        <v>36395.659908000001</v>
      </c>
      <c r="G10" s="112">
        <f t="shared" si="3"/>
        <v>36395.659908000001</v>
      </c>
      <c r="H10" s="107">
        <f t="shared" si="3"/>
        <v>38601.451908000003</v>
      </c>
      <c r="I10" s="110">
        <f t="shared" si="3"/>
        <v>36395.659908000001</v>
      </c>
      <c r="J10" s="111">
        <f t="shared" si="3"/>
        <v>36395.659908000001</v>
      </c>
      <c r="K10" s="113">
        <f t="shared" si="3"/>
        <v>38601.451908000003</v>
      </c>
      <c r="L10" s="40">
        <f t="shared" si="3"/>
        <v>36395.659908000001</v>
      </c>
      <c r="M10" s="40">
        <f t="shared" si="3"/>
        <v>36395.659908000001</v>
      </c>
      <c r="N10" s="57">
        <f t="shared" si="1"/>
        <v>481641.94393199997</v>
      </c>
    </row>
    <row r="11" spans="1:14">
      <c r="A11" s="33" t="s">
        <v>221</v>
      </c>
      <c r="B11" s="110">
        <f>B8*30%</f>
        <v>70550.602775999985</v>
      </c>
      <c r="C11" s="109">
        <f t="shared" ref="C11:M11" si="4">C8*30%</f>
        <v>38723.046191999994</v>
      </c>
      <c r="D11" s="106">
        <f t="shared" si="4"/>
        <v>37996.972991999995</v>
      </c>
      <c r="E11" s="96">
        <f t="shared" si="4"/>
        <v>38794.458707999998</v>
      </c>
      <c r="F11" s="112">
        <f t="shared" si="4"/>
        <v>36395.659908000001</v>
      </c>
      <c r="G11" s="107">
        <f t="shared" si="4"/>
        <v>36395.659908000001</v>
      </c>
      <c r="H11" s="110">
        <f t="shared" si="4"/>
        <v>38601.451907999995</v>
      </c>
      <c r="I11" s="111">
        <f t="shared" si="4"/>
        <v>36395.659908000001</v>
      </c>
      <c r="J11" s="113">
        <f t="shared" si="4"/>
        <v>36395.659908000001</v>
      </c>
      <c r="K11" s="40">
        <f t="shared" si="4"/>
        <v>38601.451907999995</v>
      </c>
      <c r="L11" s="40">
        <f t="shared" si="4"/>
        <v>36395.659908000001</v>
      </c>
      <c r="M11" s="40">
        <f t="shared" si="4"/>
        <v>36395.659908000001</v>
      </c>
      <c r="N11" s="57">
        <f t="shared" si="1"/>
        <v>481641.94393199997</v>
      </c>
    </row>
    <row r="12" spans="1:14">
      <c r="A12" s="33" t="s">
        <v>207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90">
        <v>0</v>
      </c>
      <c r="N12" s="57">
        <f t="shared" si="1"/>
        <v>0</v>
      </c>
    </row>
    <row r="13" spans="1:14">
      <c r="A13" s="97" t="s">
        <v>210</v>
      </c>
      <c r="B13" s="98">
        <f>B9+CashFlow_YEAR3!L10+CashFlow_YEAR3!K11</f>
        <v>169064.582184</v>
      </c>
      <c r="C13" s="98">
        <f>C9+CashFlow_YEAR3!M10+CashFlow_YEAR3!L11</f>
        <v>124422.04807200001</v>
      </c>
      <c r="D13" s="98">
        <f>D9+B10+CashFlow_YEAR3!M11</f>
        <v>157608.89334000001</v>
      </c>
      <c r="E13" s="98">
        <f>E9+B11+C10</f>
        <v>160999.59391199998</v>
      </c>
      <c r="F13" s="98">
        <f>F9+D10+C11</f>
        <v>125247.565728</v>
      </c>
      <c r="G13" s="98">
        <f>G9+E10+D11</f>
        <v>125318.978244</v>
      </c>
      <c r="H13" s="98">
        <f t="shared" ref="H13:M13" si="5">H9+F10+E11</f>
        <v>126658.72115999999</v>
      </c>
      <c r="I13" s="98">
        <f t="shared" si="5"/>
        <v>121318.86636000001</v>
      </c>
      <c r="J13" s="98">
        <f t="shared" si="5"/>
        <v>123524.65836</v>
      </c>
      <c r="K13" s="98">
        <f t="shared" si="5"/>
        <v>126465.71435999998</v>
      </c>
      <c r="L13" s="98">
        <f t="shared" si="5"/>
        <v>121318.86636000001</v>
      </c>
      <c r="M13" s="98">
        <f t="shared" si="5"/>
        <v>123524.65836</v>
      </c>
      <c r="N13" s="99">
        <f t="shared" si="1"/>
        <v>1605473.1464400003</v>
      </c>
    </row>
    <row r="14" spans="1:14">
      <c r="A14" s="8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  <c r="N14" s="57"/>
    </row>
    <row r="15" spans="1:14">
      <c r="A15" s="100" t="s">
        <v>209</v>
      </c>
      <c r="B15" s="86" t="s">
        <v>154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90"/>
      <c r="N15" s="57"/>
    </row>
    <row r="16" spans="1:14">
      <c r="A16" s="255" t="s">
        <v>306</v>
      </c>
      <c r="B16" s="86">
        <f>Income_statement!E87</f>
        <v>38486.474999999991</v>
      </c>
      <c r="C16" s="86">
        <f>Income_statement!F87</f>
        <v>39273.937499999993</v>
      </c>
      <c r="D16" s="86">
        <f>Income_statement!G87</f>
        <v>36962.437499999993</v>
      </c>
      <c r="E16" s="86">
        <f>Income_statement!H87</f>
        <v>36962.437499999993</v>
      </c>
      <c r="F16" s="86">
        <f>Income_statement!I87</f>
        <v>39032.437499999993</v>
      </c>
      <c r="G16" s="86">
        <f>Income_statement!J87</f>
        <v>36962.437499999993</v>
      </c>
      <c r="H16" s="86">
        <f>Income_statement!K87</f>
        <v>36962.437499999993</v>
      </c>
      <c r="I16" s="86">
        <f>Income_statement!L87</f>
        <v>39032.437499999993</v>
      </c>
      <c r="J16" s="86">
        <f>Income_statement!M87</f>
        <v>36962.437499999993</v>
      </c>
      <c r="K16" s="86">
        <f>Income_statement!N87</f>
        <v>36962.437499999993</v>
      </c>
      <c r="L16" s="86">
        <v>0</v>
      </c>
      <c r="M16" s="90">
        <v>0</v>
      </c>
      <c r="N16" s="57">
        <f>SUM(B16:M16)</f>
        <v>377599.91249999998</v>
      </c>
    </row>
    <row r="17" spans="1:14">
      <c r="A17" s="255" t="s">
        <v>308</v>
      </c>
      <c r="B17" s="86">
        <f>Income_statement!E88</f>
        <v>3848.6474999999987</v>
      </c>
      <c r="C17" s="86">
        <f>Income_statement!F88</f>
        <v>3927.3937499999993</v>
      </c>
      <c r="D17" s="86">
        <f>Income_statement!G88</f>
        <v>3696.2437499999996</v>
      </c>
      <c r="E17" s="86">
        <f>Income_statement!H88</f>
        <v>3696.2437499999996</v>
      </c>
      <c r="F17" s="86">
        <f>Income_statement!I88</f>
        <v>3903.2437499999996</v>
      </c>
      <c r="G17" s="86">
        <f>Income_statement!J88</f>
        <v>3696.2437499999996</v>
      </c>
      <c r="H17" s="86">
        <f>Income_statement!K88</f>
        <v>3696.2437499999996</v>
      </c>
      <c r="I17" s="86">
        <f>Income_statement!L88</f>
        <v>3903.2437499999996</v>
      </c>
      <c r="J17" s="86">
        <f>Income_statement!M88</f>
        <v>3696.2437499999996</v>
      </c>
      <c r="K17" s="86">
        <f>Income_statement!N88</f>
        <v>3696.2437499999996</v>
      </c>
      <c r="L17" s="86">
        <v>0</v>
      </c>
      <c r="M17" s="90">
        <v>0</v>
      </c>
      <c r="N17" s="57">
        <f>SUM(B17:M17)</f>
        <v>37759.991250000006</v>
      </c>
    </row>
    <row r="18" spans="1:14">
      <c r="A18" s="33" t="s">
        <v>211</v>
      </c>
      <c r="B18" s="86">
        <f>Income_statement!C92</f>
        <v>13335.512999999999</v>
      </c>
      <c r="C18" s="86">
        <f>Income_statement!D92</f>
        <v>13335.512999999999</v>
      </c>
      <c r="D18" s="86">
        <f>Income_statement!E92</f>
        <v>13335.512999999999</v>
      </c>
      <c r="E18" s="86">
        <f>Income_statement!F92</f>
        <v>13335.512999999999</v>
      </c>
      <c r="F18" s="86">
        <f>Income_statement!G92</f>
        <v>13335.512999999999</v>
      </c>
      <c r="G18" s="86">
        <f>Income_statement!H92</f>
        <v>13335.512999999999</v>
      </c>
      <c r="H18" s="86">
        <f>Income_statement!I92</f>
        <v>13335.512999999999</v>
      </c>
      <c r="I18" s="86">
        <f>Income_statement!J92</f>
        <v>13335.512999999999</v>
      </c>
      <c r="J18" s="86">
        <f>Income_statement!K92</f>
        <v>13335.512999999999</v>
      </c>
      <c r="K18" s="86">
        <f>Income_statement!L92</f>
        <v>13335.512999999999</v>
      </c>
      <c r="L18" s="86">
        <f>Income_statement!M92</f>
        <v>13335.512999999999</v>
      </c>
      <c r="M18" s="86">
        <f>Income_statement!N92</f>
        <v>13335.512999999999</v>
      </c>
      <c r="N18" s="57">
        <f t="shared" ref="N18:N25" si="6">SUM(B18:M18)</f>
        <v>160026.15600000005</v>
      </c>
    </row>
    <row r="19" spans="1:14">
      <c r="A19" s="33" t="s">
        <v>212</v>
      </c>
      <c r="B19" s="86">
        <f>Income_statement!C96</f>
        <v>2160</v>
      </c>
      <c r="C19" s="86">
        <f>Income_statement!D96</f>
        <v>2160</v>
      </c>
      <c r="D19" s="86">
        <f>Income_statement!E96</f>
        <v>2160</v>
      </c>
      <c r="E19" s="86">
        <f>Income_statement!F96</f>
        <v>2160</v>
      </c>
      <c r="F19" s="86">
        <f>Income_statement!G96</f>
        <v>2160</v>
      </c>
      <c r="G19" s="86">
        <f>Income_statement!H96</f>
        <v>2160</v>
      </c>
      <c r="H19" s="86">
        <f>Income_statement!I96</f>
        <v>2160</v>
      </c>
      <c r="I19" s="86">
        <f>Income_statement!J96</f>
        <v>2160</v>
      </c>
      <c r="J19" s="86">
        <f>Income_statement!K96</f>
        <v>2160</v>
      </c>
      <c r="K19" s="86">
        <f>Income_statement!L96</f>
        <v>2160</v>
      </c>
      <c r="L19" s="86">
        <f>Income_statement!M96</f>
        <v>2160</v>
      </c>
      <c r="M19" s="86">
        <f>Income_statement!N96</f>
        <v>2160</v>
      </c>
      <c r="N19" s="57">
        <f t="shared" si="6"/>
        <v>25920</v>
      </c>
    </row>
    <row r="20" spans="1:14">
      <c r="A20" s="33" t="s">
        <v>213</v>
      </c>
      <c r="B20" s="86">
        <f>Income_statement!C97</f>
        <v>2430.2200000000007</v>
      </c>
      <c r="C20" s="86">
        <f>Income_statement!D97</f>
        <v>2430.2200000000007</v>
      </c>
      <c r="D20" s="86">
        <f>Income_statement!E97</f>
        <v>2430.2200000000007</v>
      </c>
      <c r="E20" s="86">
        <f>Income_statement!F97</f>
        <v>2430.2200000000007</v>
      </c>
      <c r="F20" s="86">
        <f>Income_statement!G97</f>
        <v>2430.2200000000007</v>
      </c>
      <c r="G20" s="86">
        <f>Income_statement!H97</f>
        <v>2430.2200000000007</v>
      </c>
      <c r="H20" s="86">
        <f>Income_statement!I97</f>
        <v>2430.2200000000007</v>
      </c>
      <c r="I20" s="86">
        <f>Income_statement!J97</f>
        <v>2430.2200000000007</v>
      </c>
      <c r="J20" s="86">
        <f>Income_statement!K97</f>
        <v>2430.2200000000007</v>
      </c>
      <c r="K20" s="86">
        <f>Income_statement!L97</f>
        <v>2430.2200000000007</v>
      </c>
      <c r="L20" s="86">
        <f>Income_statement!M97</f>
        <v>2430.2200000000007</v>
      </c>
      <c r="M20" s="86">
        <f>Income_statement!N97</f>
        <v>2430.2200000000007</v>
      </c>
      <c r="N20" s="57">
        <f t="shared" si="6"/>
        <v>29162.64000000001</v>
      </c>
    </row>
    <row r="21" spans="1:14">
      <c r="A21" s="33" t="s">
        <v>165</v>
      </c>
      <c r="B21" s="86">
        <f>Income_statement!C94</f>
        <v>3200</v>
      </c>
      <c r="C21" s="86">
        <f>Income_statement!D94</f>
        <v>3200</v>
      </c>
      <c r="D21" s="86">
        <f>Income_statement!E94</f>
        <v>3200</v>
      </c>
      <c r="E21" s="86">
        <f>Income_statement!F94</f>
        <v>3200</v>
      </c>
      <c r="F21" s="86">
        <f>Income_statement!G94</f>
        <v>3200</v>
      </c>
      <c r="G21" s="86">
        <f>Income_statement!H94</f>
        <v>3200</v>
      </c>
      <c r="H21" s="86">
        <f>Income_statement!I94</f>
        <v>3200</v>
      </c>
      <c r="I21" s="86">
        <f>Income_statement!J94</f>
        <v>3200</v>
      </c>
      <c r="J21" s="86">
        <f>Income_statement!K94</f>
        <v>3200</v>
      </c>
      <c r="K21" s="86">
        <f>Income_statement!L94</f>
        <v>3200</v>
      </c>
      <c r="L21" s="86">
        <f>Income_statement!M94</f>
        <v>3200</v>
      </c>
      <c r="M21" s="86">
        <f>Income_statement!N94</f>
        <v>3200</v>
      </c>
      <c r="N21" s="57">
        <f t="shared" si="6"/>
        <v>38400</v>
      </c>
    </row>
    <row r="22" spans="1:14">
      <c r="A22" s="33" t="s">
        <v>214</v>
      </c>
      <c r="B22" s="86">
        <f>Income_statement!C95</f>
        <v>8500</v>
      </c>
      <c r="C22" s="86">
        <f>Income_statement!D95</f>
        <v>1500</v>
      </c>
      <c r="D22" s="86">
        <f>Income_statement!E95</f>
        <v>500</v>
      </c>
      <c r="E22" s="86">
        <f>Income_statement!F95</f>
        <v>6000</v>
      </c>
      <c r="F22" s="86">
        <f>Income_statement!G95</f>
        <v>500</v>
      </c>
      <c r="G22" s="86">
        <f>Income_statement!H95</f>
        <v>500</v>
      </c>
      <c r="H22" s="86">
        <f>Income_statement!I95</f>
        <v>5000</v>
      </c>
      <c r="I22" s="86">
        <f>Income_statement!J95</f>
        <v>1000</v>
      </c>
      <c r="J22" s="86">
        <f>Income_statement!K95</f>
        <v>0</v>
      </c>
      <c r="K22" s="86">
        <f>Income_statement!L95</f>
        <v>5000</v>
      </c>
      <c r="L22" s="86">
        <f>Income_statement!M95</f>
        <v>1000</v>
      </c>
      <c r="M22" s="86">
        <f>Income_statement!N95</f>
        <v>0</v>
      </c>
      <c r="N22" s="57">
        <f t="shared" si="6"/>
        <v>29500</v>
      </c>
    </row>
    <row r="23" spans="1:14">
      <c r="A23" s="41" t="s">
        <v>215</v>
      </c>
      <c r="B23" s="86">
        <f>Income_statement!C93</f>
        <v>940</v>
      </c>
      <c r="C23" s="86">
        <f>Income_statement!D93</f>
        <v>940</v>
      </c>
      <c r="D23" s="86">
        <f>Income_statement!E93</f>
        <v>940</v>
      </c>
      <c r="E23" s="86">
        <f>Income_statement!F93</f>
        <v>790</v>
      </c>
      <c r="F23" s="86">
        <f>Income_statement!G93</f>
        <v>790</v>
      </c>
      <c r="G23" s="86">
        <f>Income_statement!H93</f>
        <v>790</v>
      </c>
      <c r="H23" s="86">
        <f>Income_statement!I93</f>
        <v>810</v>
      </c>
      <c r="I23" s="86">
        <f>Income_statement!J93</f>
        <v>810</v>
      </c>
      <c r="J23" s="86">
        <f>Income_statement!K93</f>
        <v>810</v>
      </c>
      <c r="K23" s="86">
        <f>Income_statement!L93</f>
        <v>810</v>
      </c>
      <c r="L23" s="86">
        <f>Income_statement!M93</f>
        <v>810</v>
      </c>
      <c r="M23" s="86">
        <f>Income_statement!N93</f>
        <v>810</v>
      </c>
      <c r="N23" s="57">
        <f t="shared" si="6"/>
        <v>10050</v>
      </c>
    </row>
    <row r="24" spans="1:14">
      <c r="A24" s="33" t="s">
        <v>216</v>
      </c>
      <c r="B24" s="40">
        <f>Income_statement!C100</f>
        <v>25692.012583999996</v>
      </c>
      <c r="C24" s="40">
        <f>Income_statement!D100</f>
        <v>12455.310027999996</v>
      </c>
      <c r="D24" s="40">
        <f>Income_statement!E100</f>
        <v>12351.144228000001</v>
      </c>
      <c r="E24" s="40">
        <f>Income_statement!F100</f>
        <v>11639.559621999999</v>
      </c>
      <c r="F24" s="40">
        <f>Income_statement!G100</f>
        <v>11648.890422000004</v>
      </c>
      <c r="G24" s="40">
        <f>Income_statement!H100</f>
        <v>11648.890422000004</v>
      </c>
      <c r="H24" s="40">
        <f>Income_statement!I100</f>
        <v>11760.018422000001</v>
      </c>
      <c r="I24" s="40">
        <f>Income_statement!J100</f>
        <v>11544.890422000004</v>
      </c>
      <c r="J24" s="40">
        <f>Income_statement!K100</f>
        <v>11744.890422000004</v>
      </c>
      <c r="K24" s="40">
        <f>Income_statement!L100</f>
        <v>11760.018422000001</v>
      </c>
      <c r="L24" s="40">
        <f>Income_statement!M100</f>
        <v>11544.890422000004</v>
      </c>
      <c r="M24" s="40">
        <f>Income_statement!N100</f>
        <v>11744.890422000004</v>
      </c>
      <c r="N24" s="57">
        <f t="shared" si="6"/>
        <v>155535.40583799998</v>
      </c>
    </row>
    <row r="25" spans="1:14">
      <c r="A25" s="101" t="s">
        <v>217</v>
      </c>
      <c r="B25" s="98">
        <f>SUM(B16:B24)</f>
        <v>98592.868083999987</v>
      </c>
      <c r="C25" s="98">
        <f t="shared" ref="C25:M25" si="7">SUM(C16:C24)</f>
        <v>79222.374277999988</v>
      </c>
      <c r="D25" s="98">
        <f t="shared" si="7"/>
        <v>75575.558477999992</v>
      </c>
      <c r="E25" s="98">
        <f t="shared" si="7"/>
        <v>80213.973872000002</v>
      </c>
      <c r="F25" s="98">
        <f t="shared" si="7"/>
        <v>77000.304671999998</v>
      </c>
      <c r="G25" s="98">
        <f t="shared" si="7"/>
        <v>74723.304671999998</v>
      </c>
      <c r="H25" s="98">
        <f t="shared" si="7"/>
        <v>79354.432671999995</v>
      </c>
      <c r="I25" s="98">
        <f t="shared" si="7"/>
        <v>77416.304671999998</v>
      </c>
      <c r="J25" s="98">
        <f t="shared" si="7"/>
        <v>74339.304671999998</v>
      </c>
      <c r="K25" s="98">
        <f t="shared" si="7"/>
        <v>79354.432671999995</v>
      </c>
      <c r="L25" s="98">
        <f t="shared" si="7"/>
        <v>34480.623422000004</v>
      </c>
      <c r="M25" s="98">
        <f t="shared" si="7"/>
        <v>33680.623422000004</v>
      </c>
      <c r="N25" s="99">
        <f t="shared" si="6"/>
        <v>863954.10558799992</v>
      </c>
    </row>
    <row r="26" spans="1:1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>
      <c r="A27" s="85"/>
      <c r="B27" s="43">
        <f>B5+B13-B25</f>
        <v>2281179.7038039993</v>
      </c>
      <c r="C27" s="43">
        <f t="shared" ref="C27:M27" si="8">C5+C13-C25</f>
        <v>2326379.3775979993</v>
      </c>
      <c r="D27" s="43">
        <f t="shared" si="8"/>
        <v>2408412.7124599991</v>
      </c>
      <c r="E27" s="43">
        <f t="shared" si="8"/>
        <v>2489198.3324999991</v>
      </c>
      <c r="F27" s="43">
        <f t="shared" si="8"/>
        <v>2537445.593555999</v>
      </c>
      <c r="G27" s="43">
        <f t="shared" si="8"/>
        <v>2588041.2671279991</v>
      </c>
      <c r="H27" s="43">
        <f t="shared" si="8"/>
        <v>2635345.5556159993</v>
      </c>
      <c r="I27" s="43">
        <f t="shared" si="8"/>
        <v>2679248.1173039991</v>
      </c>
      <c r="J27" s="43">
        <f t="shared" si="8"/>
        <v>2728433.4709919989</v>
      </c>
      <c r="K27" s="43">
        <f t="shared" si="8"/>
        <v>2775544.752679999</v>
      </c>
      <c r="L27" s="43">
        <f t="shared" si="8"/>
        <v>2862382.9956179988</v>
      </c>
      <c r="M27" s="43">
        <f t="shared" si="8"/>
        <v>2952227.0305559984</v>
      </c>
      <c r="N27" s="93">
        <f>M27</f>
        <v>2952227.0305559984</v>
      </c>
    </row>
    <row r="30" spans="1:14">
      <c r="N30" s="105"/>
    </row>
  </sheetData>
  <mergeCells count="5">
    <mergeCell ref="B2:M2"/>
    <mergeCell ref="B3:D3"/>
    <mergeCell ref="E3:G3"/>
    <mergeCell ref="H3:J3"/>
    <mergeCell ref="K3:M3"/>
  </mergeCells>
  <pageMargins left="0.19685039370078741" right="0.19685039370078741" top="0.19685039370078741" bottom="0.19685039370078741" header="0.31496062992125984" footer="0.31496062992125984"/>
  <pageSetup paperSize="9" scale="80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3:E32"/>
  <sheetViews>
    <sheetView workbookViewId="0">
      <selection activeCell="A3" sqref="A3:E29"/>
    </sheetView>
  </sheetViews>
  <sheetFormatPr defaultColWidth="9.125" defaultRowHeight="12.75"/>
  <cols>
    <col min="1" max="1" width="28.875" style="6" bestFit="1" customWidth="1"/>
    <col min="2" max="2" width="10.875" style="6" customWidth="1"/>
    <col min="3" max="3" width="12" style="6" customWidth="1"/>
    <col min="4" max="4" width="12.625" style="6" customWidth="1"/>
    <col min="5" max="5" width="12.125" style="6" customWidth="1"/>
    <col min="6" max="16384" width="9.125" style="6"/>
  </cols>
  <sheetData>
    <row r="3" spans="1:5" s="145" customFormat="1" ht="15">
      <c r="A3" s="299" t="s">
        <v>317</v>
      </c>
      <c r="B3" s="242" t="s">
        <v>107</v>
      </c>
      <c r="C3" s="242" t="s">
        <v>108</v>
      </c>
      <c r="D3" s="242" t="s">
        <v>110</v>
      </c>
      <c r="E3" s="242" t="s">
        <v>111</v>
      </c>
    </row>
    <row r="5" spans="1:5">
      <c r="A5" s="243" t="s">
        <v>281</v>
      </c>
      <c r="B5" s="243"/>
      <c r="C5" s="243"/>
      <c r="D5" s="243"/>
      <c r="E5" s="243"/>
    </row>
    <row r="6" spans="1:5">
      <c r="B6" s="117"/>
    </row>
    <row r="7" spans="1:5">
      <c r="A7" s="6" t="s">
        <v>282</v>
      </c>
      <c r="B7" s="117"/>
    </row>
    <row r="8" spans="1:5">
      <c r="A8" s="244" t="s">
        <v>305</v>
      </c>
      <c r="B8" s="5">
        <f>CashFlow_YEAR1!T27</f>
        <v>920981.03051499999</v>
      </c>
      <c r="C8" s="5">
        <f>CashFlow_YEAR2!N27</f>
        <v>1585237.6015519996</v>
      </c>
      <c r="D8" s="5">
        <f>CashFlow_YEAR3!N27</f>
        <v>2210707.9897039994</v>
      </c>
      <c r="E8" s="5">
        <f>CashFlow_YEAR4!N27</f>
        <v>2952227.0305559984</v>
      </c>
    </row>
    <row r="9" spans="1:5">
      <c r="A9" s="244" t="s">
        <v>283</v>
      </c>
      <c r="B9" s="5">
        <f>CashFlow_YEAR1!R10+CashFlow_YEAR1!S10+CashFlow_YEAR1!Q11+CashFlow_YEAR1!R11+CashFlow_YEAR1!S11</f>
        <v>230230.11442499998</v>
      </c>
      <c r="C9" s="5">
        <f>CashFlow_YEAR2!L10+CashFlow_YEAR2!M10+CashFlow_YEAR2!M11+CashFlow_YEAR2!L11+CashFlow_YEAR2!K11</f>
        <v>184184.09153999999</v>
      </c>
      <c r="D9" s="5">
        <f>CashFlow_YEAR3!L10+CashFlow_YEAR3!M10+CashFlow_YEAR3!M11+CashFlow_YEAR3!L11+CashFlow_YEAR3!K11</f>
        <v>184184.09153999999</v>
      </c>
      <c r="E9" s="5">
        <f>CashFlow_YEAR4!L10+CashFlow_YEAR4!M10+CashFlow_YEAR4!M11+CashFlow_YEAR4!L11+CashFlow_YEAR4!K11</f>
        <v>184184.09153999999</v>
      </c>
    </row>
    <row r="10" spans="1:5">
      <c r="A10" s="244" t="s">
        <v>284</v>
      </c>
      <c r="B10" s="5">
        <f>CashFlow_YEAR1!R16+CashFlow_YEAR1!S16+CashFlow_YEAR1!R17+CashFlow_YEAR1!S17</f>
        <v>119377.4175</v>
      </c>
      <c r="C10" s="5">
        <f>CashFlow_YEAR2!L16+CashFlow_YEAR2!M16+CashFlow_YEAR2!L17+CashFlow_YEAR2!M17</f>
        <v>119377.4175</v>
      </c>
      <c r="D10" s="5">
        <f>CashFlow_YEAR3!L16+CashFlow_YEAR3!M16+CashFlow_YEAR3!L17+CashFlow_YEAR3!M17</f>
        <v>119377.4175</v>
      </c>
      <c r="E10" s="5">
        <f>CashFlow_YEAR4!L16+CashFlow_YEAR4!M16+CashFlow_YEAR4!L17+CashFlow_YEAR4!M17</f>
        <v>0</v>
      </c>
    </row>
    <row r="11" spans="1:5">
      <c r="A11" s="298" t="s">
        <v>297</v>
      </c>
      <c r="B11" s="257">
        <f>SUM(B8:B10)</f>
        <v>1270588.56244</v>
      </c>
      <c r="C11" s="257">
        <f t="shared" ref="C11:E11" si="0">SUM(C8:C10)</f>
        <v>1888799.1105919995</v>
      </c>
      <c r="D11" s="257">
        <f t="shared" si="0"/>
        <v>2514269.4987439993</v>
      </c>
      <c r="E11" s="257">
        <f t="shared" si="0"/>
        <v>3136411.1220959984</v>
      </c>
    </row>
    <row r="12" spans="1:5">
      <c r="B12" s="117"/>
    </row>
    <row r="13" spans="1:5">
      <c r="B13" s="117"/>
    </row>
    <row r="14" spans="1:5">
      <c r="A14" s="243" t="s">
        <v>285</v>
      </c>
      <c r="B14" s="245"/>
      <c r="C14" s="243"/>
      <c r="D14" s="243"/>
      <c r="E14" s="243"/>
    </row>
    <row r="15" spans="1:5">
      <c r="A15" s="248" t="s">
        <v>287</v>
      </c>
      <c r="B15" s="117"/>
    </row>
    <row r="16" spans="1:5">
      <c r="A16" s="192" t="s">
        <v>298</v>
      </c>
      <c r="B16" s="5">
        <f>B17+B18</f>
        <v>1000000</v>
      </c>
    </row>
    <row r="17" spans="1:5">
      <c r="A17" s="250" t="s">
        <v>299</v>
      </c>
      <c r="B17" s="155">
        <v>510000</v>
      </c>
      <c r="C17" s="155">
        <v>510000</v>
      </c>
      <c r="D17" s="155">
        <v>510000</v>
      </c>
      <c r="E17" s="155">
        <v>510000</v>
      </c>
    </row>
    <row r="18" spans="1:5">
      <c r="A18" s="251" t="s">
        <v>300</v>
      </c>
      <c r="B18" s="5">
        <v>490000</v>
      </c>
      <c r="C18" s="5">
        <v>490000</v>
      </c>
      <c r="D18" s="5">
        <v>490000</v>
      </c>
      <c r="E18" s="5">
        <v>490000</v>
      </c>
    </row>
    <row r="19" spans="1:5">
      <c r="A19" s="251" t="s">
        <v>301</v>
      </c>
      <c r="B19" s="5">
        <v>0</v>
      </c>
      <c r="C19" s="5">
        <f>B20</f>
        <v>780588.56244000001</v>
      </c>
      <c r="D19" s="5">
        <f>C20</f>
        <v>618210.54815199994</v>
      </c>
      <c r="E19" s="5">
        <f>D20</f>
        <v>625470.38815200015</v>
      </c>
    </row>
    <row r="20" spans="1:5">
      <c r="A20" s="251" t="s">
        <v>302</v>
      </c>
      <c r="B20" s="5">
        <f>Income_statement_totals!C21</f>
        <v>780588.56244000001</v>
      </c>
      <c r="C20" s="5">
        <f>Income_statement_totals!D21</f>
        <v>618210.54815199994</v>
      </c>
      <c r="D20" s="5">
        <f>Income_statement_totals!E21</f>
        <v>625470.38815200015</v>
      </c>
      <c r="E20" s="5">
        <f>Income_statement_totals!F21</f>
        <v>622141.62335200026</v>
      </c>
    </row>
    <row r="21" spans="1:5">
      <c r="A21" s="247"/>
      <c r="B21" s="117"/>
    </row>
    <row r="22" spans="1:5">
      <c r="A22" s="251" t="s">
        <v>309</v>
      </c>
      <c r="B22" s="5">
        <f>SUM(B17:B20)</f>
        <v>1780588.56244</v>
      </c>
      <c r="C22" s="5">
        <f>SUM(C17:C20)</f>
        <v>2398799.1105920002</v>
      </c>
      <c r="D22" s="5">
        <f>SUM(D17:D20)</f>
        <v>2243680.9363040002</v>
      </c>
      <c r="E22" s="5">
        <f>SUM(E17:E20)</f>
        <v>2247612.0115040001</v>
      </c>
    </row>
    <row r="23" spans="1:5">
      <c r="A23" s="247"/>
      <c r="B23" s="117"/>
    </row>
    <row r="24" spans="1:5">
      <c r="A24" s="251" t="s">
        <v>303</v>
      </c>
      <c r="B24" s="5">
        <f>SUM(B18:B20)</f>
        <v>1270588.56244</v>
      </c>
      <c r="C24" s="5">
        <f t="shared" ref="C24:E24" si="1">SUM(C18:C20)</f>
        <v>1888799.110592</v>
      </c>
      <c r="D24" s="5">
        <f t="shared" si="1"/>
        <v>1733680.9363040002</v>
      </c>
      <c r="E24" s="5">
        <f t="shared" si="1"/>
        <v>1737612.0115040003</v>
      </c>
    </row>
    <row r="25" spans="1:5">
      <c r="A25" s="247"/>
      <c r="B25" s="117"/>
    </row>
    <row r="26" spans="1:5">
      <c r="A26" s="249" t="s">
        <v>304</v>
      </c>
      <c r="B26" s="246"/>
    </row>
    <row r="27" spans="1:5">
      <c r="A27" s="192" t="s">
        <v>286</v>
      </c>
      <c r="B27" s="5">
        <f>B11-B24</f>
        <v>0</v>
      </c>
      <c r="C27" s="5">
        <f t="shared" ref="C27:E27" si="2">C11-C24</f>
        <v>0</v>
      </c>
      <c r="D27" s="5">
        <f t="shared" si="2"/>
        <v>780588.56243999908</v>
      </c>
      <c r="E27" s="5">
        <f t="shared" si="2"/>
        <v>1398799.1105919981</v>
      </c>
    </row>
    <row r="28" spans="1:5">
      <c r="B28" s="117"/>
    </row>
    <row r="29" spans="1:5">
      <c r="A29" s="298" t="s">
        <v>316</v>
      </c>
      <c r="B29" s="257">
        <f>B24+B27</f>
        <v>1270588.56244</v>
      </c>
      <c r="C29" s="257">
        <f t="shared" ref="C29:E29" si="3">C24+C27</f>
        <v>1888799.110592</v>
      </c>
      <c r="D29" s="257">
        <f t="shared" si="3"/>
        <v>2514269.4987439993</v>
      </c>
      <c r="E29" s="257">
        <f t="shared" si="3"/>
        <v>3136411.1220959984</v>
      </c>
    </row>
    <row r="30" spans="1:5">
      <c r="B30" s="117"/>
    </row>
    <row r="31" spans="1:5">
      <c r="B31" s="117"/>
    </row>
    <row r="32" spans="1:5">
      <c r="B32" s="117"/>
    </row>
  </sheetData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A9" sqref="A9:F14"/>
    </sheetView>
  </sheetViews>
  <sheetFormatPr defaultColWidth="9" defaultRowHeight="12.75"/>
  <cols>
    <col min="1" max="1" width="19.375" style="6" bestFit="1" customWidth="1"/>
    <col min="2" max="2" width="13.625" style="6" customWidth="1"/>
    <col min="3" max="3" width="12.375" style="6" customWidth="1"/>
    <col min="4" max="4" width="9" style="6"/>
    <col min="5" max="5" width="10.375" style="6" customWidth="1"/>
    <col min="6" max="16384" width="9" style="6"/>
  </cols>
  <sheetData>
    <row r="1" spans="1:7">
      <c r="A1" s="6" t="s">
        <v>278</v>
      </c>
      <c r="B1" s="136"/>
      <c r="C1" s="136"/>
      <c r="D1" s="136"/>
      <c r="E1" s="136"/>
      <c r="F1" s="136"/>
      <c r="G1" s="136"/>
    </row>
    <row r="2" spans="1:7">
      <c r="A2" s="229" t="s">
        <v>273</v>
      </c>
      <c r="B2" s="163">
        <v>0.05</v>
      </c>
      <c r="C2" s="136"/>
      <c r="D2" s="136"/>
      <c r="E2" s="136"/>
      <c r="F2" s="136"/>
      <c r="G2" s="136"/>
    </row>
    <row r="3" spans="1:7">
      <c r="A3" s="192" t="s">
        <v>274</v>
      </c>
      <c r="B3" s="230">
        <v>0</v>
      </c>
      <c r="C3" s="230">
        <v>1</v>
      </c>
      <c r="D3" s="230">
        <v>2</v>
      </c>
      <c r="E3" s="230">
        <v>3</v>
      </c>
      <c r="F3" s="230">
        <v>4</v>
      </c>
      <c r="G3" s="136"/>
    </row>
    <row r="4" spans="1:7">
      <c r="A4" s="192" t="s">
        <v>275</v>
      </c>
      <c r="B4" s="5">
        <v>-1000000</v>
      </c>
      <c r="C4" s="5">
        <f>Income_statement_totals!C21</f>
        <v>780588.56244000001</v>
      </c>
      <c r="D4" s="5">
        <f>Income_statement_totals!D21</f>
        <v>618210.54815199994</v>
      </c>
      <c r="E4" s="5">
        <f>Income_statement_totals!E21</f>
        <v>625470.38815200015</v>
      </c>
      <c r="F4" s="5">
        <f>Income_statement_totals!F21</f>
        <v>622141.62335200026</v>
      </c>
      <c r="G4" s="136"/>
    </row>
    <row r="5" spans="1:7">
      <c r="A5" s="192" t="s">
        <v>276</v>
      </c>
      <c r="B5" s="5">
        <f>B4/(1+$B2)^B3</f>
        <v>-1000000</v>
      </c>
      <c r="C5" s="5">
        <f>C4/(1+$B2)^C3</f>
        <v>743417.67851428571</v>
      </c>
      <c r="D5" s="5">
        <f>D4/(1+$B2)^D3</f>
        <v>560735.19106757361</v>
      </c>
      <c r="E5" s="5">
        <f>E4/(1+$B2)^E3</f>
        <v>540304.83805377397</v>
      </c>
      <c r="F5" s="5">
        <f>F4/(1+$B2)^F3</f>
        <v>511837.45320272952</v>
      </c>
      <c r="G5" s="136"/>
    </row>
    <row r="6" spans="1:7">
      <c r="A6" s="163" t="s">
        <v>277</v>
      </c>
      <c r="B6" s="9">
        <f>SUM(B5:F5)</f>
        <v>1356295.1608383628</v>
      </c>
      <c r="C6" s="137"/>
      <c r="D6" s="137"/>
      <c r="E6" s="137"/>
      <c r="F6" s="137"/>
      <c r="G6" s="136"/>
    </row>
    <row r="7" spans="1:7">
      <c r="A7" s="136"/>
      <c r="B7" s="136"/>
      <c r="C7" s="136"/>
      <c r="D7" s="136"/>
      <c r="E7" s="136"/>
      <c r="F7" s="136"/>
      <c r="G7" s="136"/>
    </row>
    <row r="8" spans="1:7">
      <c r="A8" s="136"/>
      <c r="B8" s="136"/>
      <c r="C8" s="136"/>
      <c r="D8" s="136"/>
      <c r="E8" s="136"/>
      <c r="F8" s="136"/>
      <c r="G8" s="136"/>
    </row>
    <row r="9" spans="1:7">
      <c r="A9" s="136" t="s">
        <v>279</v>
      </c>
      <c r="B9" s="136"/>
      <c r="C9" s="136"/>
      <c r="D9" s="136"/>
      <c r="E9" s="136"/>
      <c r="F9" s="136"/>
      <c r="G9" s="136"/>
    </row>
    <row r="10" spans="1:7">
      <c r="A10" s="229" t="s">
        <v>273</v>
      </c>
      <c r="B10" s="163">
        <v>0.57999999999999996</v>
      </c>
      <c r="C10" s="136"/>
      <c r="D10" s="136"/>
      <c r="E10" s="136"/>
      <c r="F10" s="136"/>
      <c r="G10" s="136"/>
    </row>
    <row r="11" spans="1:7">
      <c r="A11" s="192" t="s">
        <v>274</v>
      </c>
      <c r="B11" s="230">
        <v>0</v>
      </c>
      <c r="C11" s="230">
        <v>1</v>
      </c>
      <c r="D11" s="230">
        <v>2</v>
      </c>
      <c r="E11" s="230">
        <v>3</v>
      </c>
      <c r="F11" s="230">
        <v>4</v>
      </c>
      <c r="G11" s="136"/>
    </row>
    <row r="12" spans="1:7">
      <c r="A12" s="192" t="s">
        <v>275</v>
      </c>
      <c r="B12" s="5">
        <v>-1000000</v>
      </c>
      <c r="C12" s="5">
        <f>Income_statement_totals!C21</f>
        <v>780588.56244000001</v>
      </c>
      <c r="D12" s="5">
        <f>Income_statement_totals!D21</f>
        <v>618210.54815199994</v>
      </c>
      <c r="E12" s="5">
        <f>Income_statement_totals!E21</f>
        <v>625470.38815200015</v>
      </c>
      <c r="F12" s="5">
        <f>Income_statement_totals!F21</f>
        <v>622141.62335200026</v>
      </c>
      <c r="G12" s="136"/>
    </row>
    <row r="13" spans="1:7">
      <c r="A13" s="192" t="s">
        <v>276</v>
      </c>
      <c r="B13" s="5">
        <f>B12/(1+$B10)^B11</f>
        <v>-1000000</v>
      </c>
      <c r="C13" s="5">
        <f>C12/(1+$B10)^C11</f>
        <v>494043.39394936705</v>
      </c>
      <c r="D13" s="5">
        <f>D12/(1+$B10)^D11</f>
        <v>247640.8220445441</v>
      </c>
      <c r="E13" s="5">
        <f>E12/(1+$B10)^E11</f>
        <v>158575.28211561358</v>
      </c>
      <c r="F13" s="5">
        <f>F12/(1+$B10)^F11</f>
        <v>99829.963022413227</v>
      </c>
      <c r="G13" s="136"/>
    </row>
    <row r="14" spans="1:7">
      <c r="A14" s="163" t="s">
        <v>277</v>
      </c>
      <c r="B14" s="9">
        <f>SUM(B13:F13)</f>
        <v>89.461131937947357</v>
      </c>
      <c r="C14" s="137"/>
      <c r="D14" s="137"/>
      <c r="E14" s="137"/>
      <c r="F14" s="137"/>
      <c r="G14" s="136"/>
    </row>
    <row r="15" spans="1:7">
      <c r="A15" s="136"/>
      <c r="B15" s="136"/>
      <c r="C15" s="136"/>
      <c r="D15" s="136"/>
      <c r="E15" s="136"/>
      <c r="F15" s="136"/>
      <c r="G15" s="136"/>
    </row>
    <row r="16" spans="1:7">
      <c r="A16" s="136"/>
      <c r="B16" s="136"/>
      <c r="C16" s="136"/>
      <c r="D16" s="136"/>
      <c r="E16" s="136"/>
      <c r="F16" s="136"/>
      <c r="G16" s="136"/>
    </row>
  </sheetData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zoomScale="80" zoomScaleNormal="80" workbookViewId="0">
      <selection activeCell="C48" sqref="C48"/>
    </sheetView>
  </sheetViews>
  <sheetFormatPr defaultColWidth="9.125" defaultRowHeight="12.75"/>
  <cols>
    <col min="1" max="1" width="20.625" style="6" customWidth="1"/>
    <col min="2" max="2" width="37.125" style="6" customWidth="1"/>
    <col min="3" max="3" width="14.25" style="6" customWidth="1"/>
    <col min="4" max="4" width="23.625" style="6" customWidth="1"/>
    <col min="5" max="5" width="19.875" style="6" customWidth="1"/>
    <col min="6" max="6" width="19.75" style="6" customWidth="1"/>
    <col min="7" max="16384" width="9.125" style="6"/>
  </cols>
  <sheetData>
    <row r="1" spans="1:10" ht="25.5">
      <c r="A1" s="164"/>
      <c r="B1" s="164"/>
      <c r="C1" s="165" t="s">
        <v>17</v>
      </c>
      <c r="D1" s="166" t="s">
        <v>26</v>
      </c>
      <c r="E1" s="166" t="s">
        <v>28</v>
      </c>
      <c r="F1" s="166" t="s">
        <v>29</v>
      </c>
      <c r="G1" s="136"/>
      <c r="H1" s="136"/>
      <c r="I1" s="136"/>
      <c r="J1" s="136"/>
    </row>
    <row r="2" spans="1:10">
      <c r="A2" s="167" t="s">
        <v>0</v>
      </c>
      <c r="B2" s="168" t="s">
        <v>1</v>
      </c>
      <c r="C2" s="169">
        <f>Projected_Hiring_Plan!C2</f>
        <v>1</v>
      </c>
      <c r="D2" s="170">
        <f>Projected_Hiring_Plan!D2</f>
        <v>1800</v>
      </c>
      <c r="E2" s="170">
        <f>Projected_Hiring_Plan!E2</f>
        <v>1854</v>
      </c>
      <c r="F2" s="170">
        <f>Projected_Hiring_Plan!F2</f>
        <v>1909.62</v>
      </c>
      <c r="G2" s="136"/>
      <c r="H2" s="136"/>
      <c r="I2" s="136"/>
      <c r="J2" s="136"/>
    </row>
    <row r="3" spans="1:10">
      <c r="A3" s="164"/>
      <c r="B3" s="168" t="s">
        <v>2</v>
      </c>
      <c r="C3" s="169">
        <f>Projected_Hiring_Plan!C3</f>
        <v>1</v>
      </c>
      <c r="D3" s="170">
        <f>Projected_Hiring_Plan!D3</f>
        <v>1500</v>
      </c>
      <c r="E3" s="170">
        <f>Projected_Hiring_Plan!E3</f>
        <v>1545</v>
      </c>
      <c r="F3" s="170">
        <f>Projected_Hiring_Plan!F3</f>
        <v>1591.35</v>
      </c>
      <c r="G3" s="136"/>
      <c r="H3" s="136"/>
      <c r="I3" s="136"/>
      <c r="J3" s="136"/>
    </row>
    <row r="4" spans="1:10">
      <c r="A4" s="164"/>
      <c r="B4" s="168" t="s">
        <v>3</v>
      </c>
      <c r="C4" s="169">
        <f>Projected_Hiring_Plan!C4</f>
        <v>1</v>
      </c>
      <c r="D4" s="170">
        <f>Projected_Hiring_Plan!D4</f>
        <v>1500</v>
      </c>
      <c r="E4" s="170">
        <f>Projected_Hiring_Plan!E4</f>
        <v>1545</v>
      </c>
      <c r="F4" s="170">
        <f>Projected_Hiring_Plan!F4</f>
        <v>1591.35</v>
      </c>
      <c r="G4" s="136"/>
      <c r="H4" s="136"/>
      <c r="I4" s="136"/>
      <c r="J4" s="136"/>
    </row>
    <row r="5" spans="1:10">
      <c r="A5" s="164"/>
      <c r="B5" s="168" t="s">
        <v>4</v>
      </c>
      <c r="C5" s="169">
        <f>Projected_Hiring_Plan!C5</f>
        <v>1</v>
      </c>
      <c r="D5" s="170">
        <f>Projected_Hiring_Plan!D5</f>
        <v>1500</v>
      </c>
      <c r="E5" s="170">
        <f>Projected_Hiring_Plan!E5</f>
        <v>1545</v>
      </c>
      <c r="F5" s="170">
        <f>Projected_Hiring_Plan!F5</f>
        <v>1591.35</v>
      </c>
      <c r="G5" s="136"/>
      <c r="H5" s="136"/>
      <c r="I5" s="136"/>
      <c r="J5" s="136"/>
    </row>
    <row r="6" spans="1:10">
      <c r="A6" s="164"/>
      <c r="B6" s="168" t="s">
        <v>238</v>
      </c>
      <c r="C6" s="169">
        <f>Projected_Hiring_Plan!C6</f>
        <v>1</v>
      </c>
      <c r="D6" s="170">
        <f>Projected_Hiring_Plan!D6</f>
        <v>1200</v>
      </c>
      <c r="E6" s="170">
        <f>Projected_Hiring_Plan!E6</f>
        <v>1236</v>
      </c>
      <c r="F6" s="170">
        <f>Projected_Hiring_Plan!F6</f>
        <v>1273.08</v>
      </c>
      <c r="G6" s="136"/>
      <c r="H6" s="136"/>
      <c r="I6" s="136"/>
      <c r="J6" s="136"/>
    </row>
    <row r="7" spans="1:10">
      <c r="A7" s="167" t="s">
        <v>5</v>
      </c>
      <c r="B7" s="171" t="s">
        <v>6</v>
      </c>
      <c r="C7" s="169">
        <f>Projected_Hiring_Plan!C7</f>
        <v>1</v>
      </c>
      <c r="D7" s="170">
        <f>Projected_Hiring_Plan!D7</f>
        <v>350</v>
      </c>
      <c r="E7" s="170">
        <f>Projected_Hiring_Plan!E7</f>
        <v>360.5</v>
      </c>
      <c r="F7" s="170">
        <f>Projected_Hiring_Plan!F7</f>
        <v>371.315</v>
      </c>
      <c r="G7" s="136"/>
      <c r="H7" s="136"/>
      <c r="I7" s="136"/>
      <c r="J7" s="136"/>
    </row>
    <row r="8" spans="1:10">
      <c r="A8" s="172"/>
      <c r="B8" s="171" t="s">
        <v>8</v>
      </c>
      <c r="C8" s="169">
        <f>Projected_Hiring_Plan!C8</f>
        <v>1</v>
      </c>
      <c r="D8" s="170">
        <f>Projected_Hiring_Plan!D8</f>
        <v>350</v>
      </c>
      <c r="E8" s="170">
        <f>Projected_Hiring_Plan!E8</f>
        <v>360.5</v>
      </c>
      <c r="F8" s="170">
        <f>Projected_Hiring_Plan!F8</f>
        <v>371.315</v>
      </c>
      <c r="G8" s="136"/>
      <c r="H8" s="136"/>
      <c r="I8" s="136"/>
      <c r="J8" s="136"/>
    </row>
    <row r="9" spans="1:10">
      <c r="A9" s="173" t="s">
        <v>12</v>
      </c>
      <c r="B9" s="171" t="s">
        <v>7</v>
      </c>
      <c r="C9" s="169">
        <f>Projected_Hiring_Plan!C9</f>
        <v>1</v>
      </c>
      <c r="D9" s="170">
        <f>Projected_Hiring_Plan!D9</f>
        <v>380</v>
      </c>
      <c r="E9" s="170">
        <f>Projected_Hiring_Plan!E9</f>
        <v>391.4</v>
      </c>
      <c r="F9" s="170">
        <f>Projected_Hiring_Plan!F9</f>
        <v>403.142</v>
      </c>
      <c r="G9" s="136"/>
      <c r="H9" s="136"/>
      <c r="I9" s="136"/>
      <c r="J9" s="136"/>
    </row>
    <row r="10" spans="1:10">
      <c r="A10" s="172"/>
      <c r="B10" s="171" t="s">
        <v>13</v>
      </c>
      <c r="C10" s="169">
        <f>Projected_Hiring_Plan!C10</f>
        <v>3</v>
      </c>
      <c r="D10" s="170">
        <f>Projected_Hiring_Plan!D10</f>
        <v>400</v>
      </c>
      <c r="E10" s="170">
        <f>Projected_Hiring_Plan!E10</f>
        <v>412</v>
      </c>
      <c r="F10" s="170">
        <f>Projected_Hiring_Plan!F10</f>
        <v>424.36</v>
      </c>
      <c r="G10" s="136"/>
      <c r="H10" s="136"/>
      <c r="I10" s="136"/>
      <c r="J10" s="136"/>
    </row>
    <row r="11" spans="1:10">
      <c r="A11" s="173" t="s">
        <v>14</v>
      </c>
      <c r="B11" s="171" t="s">
        <v>15</v>
      </c>
      <c r="C11" s="169">
        <f>Projected_Hiring_Plan!C11</f>
        <v>1</v>
      </c>
      <c r="D11" s="170">
        <f>Projected_Hiring_Plan!D11</f>
        <v>550</v>
      </c>
      <c r="E11" s="170">
        <f>Projected_Hiring_Plan!E11</f>
        <v>566.5</v>
      </c>
      <c r="F11" s="170">
        <f>Projected_Hiring_Plan!F11</f>
        <v>583.495</v>
      </c>
      <c r="G11" s="136"/>
      <c r="H11" s="136"/>
      <c r="I11" s="136"/>
      <c r="J11" s="136"/>
    </row>
    <row r="12" spans="1:10">
      <c r="A12" s="172"/>
      <c r="B12" s="171" t="s">
        <v>14</v>
      </c>
      <c r="C12" s="169">
        <f>Projected_Hiring_Plan!C12</f>
        <v>3</v>
      </c>
      <c r="D12" s="170">
        <f>Projected_Hiring_Plan!D12</f>
        <v>380</v>
      </c>
      <c r="E12" s="170">
        <f>Projected_Hiring_Plan!E12</f>
        <v>391.4</v>
      </c>
      <c r="F12" s="170">
        <f>Projected_Hiring_Plan!F12</f>
        <v>403.142</v>
      </c>
      <c r="G12" s="136"/>
      <c r="H12" s="136"/>
      <c r="I12" s="136"/>
      <c r="J12" s="136"/>
    </row>
    <row r="13" spans="1:10">
      <c r="A13" s="173" t="s">
        <v>9</v>
      </c>
      <c r="B13" s="171" t="s">
        <v>10</v>
      </c>
      <c r="C13" s="169">
        <f>Projected_Hiring_Plan!C13</f>
        <v>1</v>
      </c>
      <c r="D13" s="170">
        <f>Projected_Hiring_Plan!D13</f>
        <v>350</v>
      </c>
      <c r="E13" s="170">
        <f>Projected_Hiring_Plan!E13</f>
        <v>360.5</v>
      </c>
      <c r="F13" s="170">
        <f>Projected_Hiring_Plan!F13</f>
        <v>371.315</v>
      </c>
      <c r="G13" s="136"/>
      <c r="H13" s="136"/>
      <c r="I13" s="136"/>
      <c r="J13" s="136"/>
    </row>
    <row r="14" spans="1:10">
      <c r="A14" s="164"/>
      <c r="B14" s="171" t="s">
        <v>11</v>
      </c>
      <c r="C14" s="169">
        <f>Projected_Hiring_Plan!C14</f>
        <v>1</v>
      </c>
      <c r="D14" s="170">
        <f>Projected_Hiring_Plan!D14</f>
        <v>350</v>
      </c>
      <c r="E14" s="170">
        <f>Projected_Hiring_Plan!E14</f>
        <v>360.5</v>
      </c>
      <c r="F14" s="170">
        <f>Projected_Hiring_Plan!F14</f>
        <v>371.315</v>
      </c>
      <c r="G14" s="136"/>
      <c r="H14" s="136"/>
      <c r="I14" s="136"/>
      <c r="J14" s="136"/>
    </row>
    <row r="15" spans="1:10">
      <c r="A15" s="164"/>
      <c r="B15" s="171" t="s">
        <v>16</v>
      </c>
      <c r="C15" s="169">
        <f>Projected_Hiring_Plan!C15</f>
        <v>1</v>
      </c>
      <c r="D15" s="170">
        <f>Projected_Hiring_Plan!D15</f>
        <v>400</v>
      </c>
      <c r="E15" s="170">
        <f>Projected_Hiring_Plan!E15</f>
        <v>412</v>
      </c>
      <c r="F15" s="170">
        <f>Projected_Hiring_Plan!F15</f>
        <v>424.36</v>
      </c>
      <c r="G15" s="136"/>
      <c r="H15" s="136"/>
      <c r="I15" s="136"/>
      <c r="J15" s="136"/>
    </row>
    <row r="16" spans="1:10">
      <c r="A16" s="164"/>
      <c r="B16" s="164"/>
      <c r="C16" s="174">
        <f>SUM(C2:C15)</f>
        <v>18</v>
      </c>
      <c r="D16" s="164"/>
      <c r="E16" s="164"/>
      <c r="F16" s="164"/>
      <c r="G16" s="136"/>
      <c r="H16" s="136"/>
      <c r="I16" s="136"/>
      <c r="J16" s="136"/>
    </row>
    <row r="17" spans="1:10">
      <c r="A17" s="136"/>
      <c r="B17" s="136"/>
      <c r="C17" s="136"/>
      <c r="D17" s="136"/>
      <c r="E17" s="136"/>
      <c r="F17" s="136"/>
      <c r="G17" s="136"/>
      <c r="H17" s="136"/>
      <c r="I17" s="136"/>
      <c r="J17" s="136"/>
    </row>
  </sheetData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2" sqref="A2:E5"/>
    </sheetView>
  </sheetViews>
  <sheetFormatPr defaultColWidth="9" defaultRowHeight="12.75"/>
  <cols>
    <col min="1" max="1" width="17" style="6" customWidth="1"/>
    <col min="2" max="5" width="9.875" style="6" bestFit="1" customWidth="1"/>
    <col min="6" max="16384" width="9" style="6"/>
  </cols>
  <sheetData>
    <row r="1" spans="1:6">
      <c r="A1" s="136"/>
      <c r="B1" s="136"/>
      <c r="C1" s="136"/>
      <c r="D1" s="136"/>
      <c r="E1" s="136"/>
      <c r="F1" s="136"/>
    </row>
    <row r="2" spans="1:6">
      <c r="A2" s="136"/>
      <c r="B2" s="233" t="s">
        <v>107</v>
      </c>
      <c r="C2" s="233" t="s">
        <v>108</v>
      </c>
      <c r="D2" s="233" t="s">
        <v>110</v>
      </c>
      <c r="E2" s="233" t="s">
        <v>111</v>
      </c>
      <c r="F2" s="136"/>
    </row>
    <row r="3" spans="1:6">
      <c r="A3" s="192" t="s">
        <v>280</v>
      </c>
      <c r="B3" s="5">
        <f>Income_statement_totals!C8</f>
        <v>1293408.3430499998</v>
      </c>
      <c r="C3" s="5">
        <f>Income_statement_totals!D8</f>
        <v>1070735.82519</v>
      </c>
      <c r="D3" s="5">
        <f>Income_statement_totals!E8</f>
        <v>1070735.82519</v>
      </c>
      <c r="E3" s="5">
        <f>Income_statement_totals!F8</f>
        <v>1070735.82519</v>
      </c>
      <c r="F3" s="136"/>
    </row>
    <row r="4" spans="1:6">
      <c r="A4" s="192" t="s">
        <v>14</v>
      </c>
      <c r="B4" s="5">
        <f>Income_statement_totals!C5</f>
        <v>2006037.2380499998</v>
      </c>
      <c r="C4" s="5">
        <f>Income_statement_totals!D5</f>
        <v>1605473.1464400003</v>
      </c>
      <c r="D4" s="5">
        <f>Income_statement_totals!E5</f>
        <v>1605473.1464400003</v>
      </c>
      <c r="E4" s="5">
        <f>Income_statement_totals!F5</f>
        <v>1605473.1464400003</v>
      </c>
      <c r="F4" s="136"/>
    </row>
    <row r="5" spans="1:6" ht="25.5">
      <c r="A5" s="232" t="s">
        <v>296</v>
      </c>
      <c r="B5" s="231">
        <f>B3/B4</f>
        <v>0.64475789308242248</v>
      </c>
      <c r="C5" s="231">
        <f t="shared" ref="C5:E5" si="0">C3/C4</f>
        <v>0.66692851734347935</v>
      </c>
      <c r="D5" s="231">
        <f t="shared" si="0"/>
        <v>0.66692851734347935</v>
      </c>
      <c r="E5" s="231">
        <f t="shared" si="0"/>
        <v>0.66692851734347935</v>
      </c>
      <c r="F5" s="136"/>
    </row>
    <row r="6" spans="1:6">
      <c r="A6" s="136"/>
      <c r="B6" s="136"/>
      <c r="C6" s="136"/>
      <c r="D6" s="136"/>
      <c r="E6" s="136"/>
      <c r="F6" s="136"/>
    </row>
    <row r="7" spans="1:6">
      <c r="A7" s="136"/>
      <c r="B7" s="136"/>
      <c r="C7" s="136"/>
      <c r="D7" s="136"/>
      <c r="E7" s="136"/>
      <c r="F7" s="136"/>
    </row>
  </sheetData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29"/>
  <sheetViews>
    <sheetView tabSelected="1" zoomScale="80" zoomScaleNormal="80" workbookViewId="0">
      <selection sqref="A1:F28"/>
    </sheetView>
  </sheetViews>
  <sheetFormatPr defaultColWidth="9" defaultRowHeight="12.75"/>
  <cols>
    <col min="1" max="1" width="20.75" style="6" bestFit="1" customWidth="1"/>
    <col min="2" max="2" width="10.125" style="6" bestFit="1" customWidth="1"/>
    <col min="3" max="3" width="9.75" style="6" bestFit="1" customWidth="1"/>
    <col min="4" max="4" width="9.375" style="6" bestFit="1" customWidth="1"/>
    <col min="5" max="5" width="9.5" style="6" bestFit="1" customWidth="1"/>
    <col min="6" max="6" width="9.375" style="6" bestFit="1" customWidth="1"/>
    <col min="7" max="16384" width="9" style="6"/>
  </cols>
  <sheetData>
    <row r="1" spans="1:7">
      <c r="A1" s="136" t="s">
        <v>292</v>
      </c>
      <c r="B1" s="136"/>
      <c r="C1" s="136"/>
      <c r="D1" s="136"/>
      <c r="E1" s="136"/>
      <c r="F1" s="136"/>
      <c r="G1" s="136"/>
    </row>
    <row r="2" spans="1:7">
      <c r="A2" s="136"/>
      <c r="B2" s="136"/>
      <c r="C2" s="136"/>
      <c r="D2" s="136"/>
      <c r="E2" s="136"/>
      <c r="F2" s="136"/>
      <c r="G2" s="136"/>
    </row>
    <row r="3" spans="1:7">
      <c r="A3" s="162" t="s">
        <v>288</v>
      </c>
      <c r="B3" s="233" t="s">
        <v>291</v>
      </c>
      <c r="C3" s="233" t="s">
        <v>107</v>
      </c>
      <c r="D3" s="233" t="s">
        <v>108</v>
      </c>
      <c r="E3" s="233" t="s">
        <v>110</v>
      </c>
      <c r="F3" s="233" t="s">
        <v>111</v>
      </c>
    </row>
    <row r="4" spans="1:7">
      <c r="A4" s="136"/>
      <c r="B4" s="136"/>
      <c r="C4" s="136"/>
      <c r="D4" s="136"/>
      <c r="E4" s="136"/>
      <c r="F4" s="136"/>
      <c r="G4" s="136"/>
    </row>
    <row r="5" spans="1:7">
      <c r="A5" s="192" t="s">
        <v>208</v>
      </c>
      <c r="B5" s="5">
        <v>0</v>
      </c>
      <c r="C5" s="5">
        <f>CashFlow_YEAR1!T13</f>
        <v>1775807.1236249998</v>
      </c>
      <c r="D5" s="5">
        <f>CashFlow_YEAR2!N13</f>
        <v>1651519.1693250001</v>
      </c>
      <c r="E5" s="5">
        <f>CashFlow_YEAR3!N13</f>
        <v>1605473.1464400003</v>
      </c>
      <c r="F5" s="5">
        <f>CashFlow_YEAR4!N13</f>
        <v>1605473.1464400003</v>
      </c>
      <c r="G5" s="136"/>
    </row>
    <row r="6" spans="1:7">
      <c r="A6" s="192" t="s">
        <v>209</v>
      </c>
      <c r="B6" s="5">
        <v>1000000</v>
      </c>
      <c r="C6" s="5">
        <f>CashFlow_YEAR1!T25</f>
        <v>1344826.0931099998</v>
      </c>
      <c r="D6" s="5">
        <f>CashFlow_YEAR2!N25</f>
        <v>987262.59828799986</v>
      </c>
      <c r="E6" s="5">
        <f>CashFlow_YEAR3!N25</f>
        <v>980002.7582879999</v>
      </c>
      <c r="F6" s="5">
        <f>CashFlow_YEAR4!N25</f>
        <v>863954.10558799992</v>
      </c>
      <c r="G6" s="136"/>
    </row>
    <row r="7" spans="1:7">
      <c r="A7" s="192" t="s">
        <v>289</v>
      </c>
      <c r="B7" s="5">
        <f>B5-B6</f>
        <v>-1000000</v>
      </c>
      <c r="C7" s="5">
        <f t="shared" ref="C7:F7" si="0">C5-C6</f>
        <v>430981.03051499999</v>
      </c>
      <c r="D7" s="5">
        <f t="shared" si="0"/>
        <v>664256.57103700028</v>
      </c>
      <c r="E7" s="5">
        <f t="shared" si="0"/>
        <v>625470.38815200038</v>
      </c>
      <c r="F7" s="5">
        <f t="shared" si="0"/>
        <v>741519.04085200035</v>
      </c>
      <c r="G7" s="136"/>
    </row>
    <row r="8" spans="1:7">
      <c r="A8" s="192" t="s">
        <v>290</v>
      </c>
      <c r="B8" s="5">
        <f>B7</f>
        <v>-1000000</v>
      </c>
      <c r="C8" s="234">
        <f>B8+(+C7)</f>
        <v>-569018.96948500001</v>
      </c>
      <c r="D8" s="235">
        <f>C8+(+D7)</f>
        <v>95237.601552000269</v>
      </c>
      <c r="E8" s="5">
        <f>D8+(+E7)</f>
        <v>720707.98970400065</v>
      </c>
      <c r="F8" s="5">
        <f>E8+(+F7)</f>
        <v>1462227.030556001</v>
      </c>
      <c r="G8" s="136"/>
    </row>
    <row r="9" spans="1:7">
      <c r="A9" s="136"/>
      <c r="B9" s="136"/>
      <c r="C9" s="136"/>
      <c r="D9" s="136"/>
      <c r="E9" s="136"/>
      <c r="F9" s="136"/>
      <c r="G9" s="136"/>
    </row>
    <row r="10" spans="1:7">
      <c r="A10" s="136"/>
      <c r="B10" s="136"/>
      <c r="C10" s="136"/>
      <c r="D10" s="136"/>
      <c r="E10" s="136"/>
      <c r="F10" s="136"/>
      <c r="G10" s="136"/>
    </row>
    <row r="11" spans="1:7">
      <c r="A11" s="136"/>
      <c r="B11" s="136"/>
      <c r="C11" s="136"/>
      <c r="D11" s="136"/>
      <c r="E11" s="136"/>
      <c r="F11" s="136"/>
      <c r="G11" s="136"/>
    </row>
    <row r="12" spans="1:7">
      <c r="A12" s="136"/>
      <c r="B12" s="136"/>
      <c r="C12" s="136"/>
      <c r="D12" s="136"/>
      <c r="E12" s="136"/>
      <c r="F12" s="136"/>
      <c r="G12" s="136"/>
    </row>
    <row r="13" spans="1:7">
      <c r="A13" s="136"/>
      <c r="B13" s="136"/>
      <c r="C13" s="136"/>
      <c r="D13" s="136"/>
      <c r="E13" s="136"/>
      <c r="F13" s="136"/>
      <c r="G13" s="136"/>
    </row>
    <row r="14" spans="1:7">
      <c r="A14" s="136"/>
      <c r="B14" s="136"/>
      <c r="C14" s="136"/>
      <c r="D14" s="136"/>
      <c r="E14" s="136"/>
      <c r="F14" s="136"/>
      <c r="G14" s="136"/>
    </row>
    <row r="15" spans="1:7">
      <c r="A15" s="136"/>
      <c r="B15" s="136"/>
      <c r="C15" s="136"/>
      <c r="D15" s="136"/>
      <c r="E15" s="136"/>
      <c r="F15" s="136"/>
      <c r="G15" s="136"/>
    </row>
    <row r="16" spans="1:7">
      <c r="A16" s="136"/>
      <c r="B16" s="136"/>
      <c r="C16" s="136"/>
      <c r="D16" s="136"/>
      <c r="E16" s="136"/>
      <c r="F16" s="136"/>
      <c r="G16" s="136"/>
    </row>
    <row r="17" spans="1:7">
      <c r="A17" s="136"/>
      <c r="B17" s="136"/>
      <c r="C17" s="136"/>
      <c r="D17" s="136"/>
      <c r="E17" s="136"/>
      <c r="F17" s="136"/>
      <c r="G17" s="136"/>
    </row>
    <row r="18" spans="1:7">
      <c r="A18" s="136"/>
      <c r="B18" s="136"/>
      <c r="C18" s="136"/>
      <c r="D18" s="136"/>
      <c r="E18" s="136"/>
      <c r="F18" s="136"/>
      <c r="G18" s="136"/>
    </row>
    <row r="19" spans="1:7">
      <c r="A19" s="136"/>
      <c r="B19" s="136"/>
      <c r="C19" s="136"/>
      <c r="D19" s="136"/>
      <c r="E19" s="136"/>
      <c r="F19" s="136"/>
      <c r="G19" s="136"/>
    </row>
    <row r="20" spans="1:7">
      <c r="A20" s="136"/>
      <c r="B20" s="136"/>
      <c r="C20" s="136"/>
      <c r="D20" s="136"/>
      <c r="E20" s="136"/>
      <c r="F20" s="136"/>
      <c r="G20" s="136"/>
    </row>
    <row r="21" spans="1:7">
      <c r="A21" s="136"/>
      <c r="B21" s="136"/>
      <c r="C21" s="136"/>
      <c r="D21" s="136"/>
      <c r="E21" s="136"/>
      <c r="F21" s="136"/>
      <c r="G21" s="136"/>
    </row>
    <row r="22" spans="1:7">
      <c r="A22" s="136"/>
      <c r="B22" s="136"/>
      <c r="C22" s="136"/>
      <c r="D22" s="136"/>
      <c r="E22" s="136"/>
      <c r="F22" s="136"/>
      <c r="G22" s="136"/>
    </row>
    <row r="23" spans="1:7">
      <c r="A23" s="136"/>
      <c r="B23" s="136"/>
      <c r="C23" s="136"/>
      <c r="D23" s="136"/>
      <c r="E23" s="136"/>
      <c r="F23" s="136"/>
      <c r="G23" s="136"/>
    </row>
    <row r="24" spans="1:7">
      <c r="A24" s="136"/>
      <c r="B24" s="136"/>
      <c r="C24" s="136"/>
      <c r="D24" s="136"/>
      <c r="E24" s="136"/>
      <c r="F24" s="136"/>
      <c r="G24" s="136"/>
    </row>
    <row r="25" spans="1:7">
      <c r="A25" s="136"/>
      <c r="B25" s="136"/>
      <c r="C25" s="136"/>
      <c r="D25" s="136"/>
      <c r="E25" s="136"/>
      <c r="F25" s="136"/>
      <c r="G25" s="136"/>
    </row>
    <row r="26" spans="1:7">
      <c r="A26" s="136"/>
      <c r="B26" s="136"/>
      <c r="C26" s="136"/>
      <c r="D26" s="136"/>
      <c r="E26" s="136"/>
      <c r="F26" s="136"/>
      <c r="G26" s="136"/>
    </row>
    <row r="27" spans="1:7">
      <c r="A27" s="136"/>
      <c r="B27" s="136"/>
      <c r="C27" s="136"/>
      <c r="D27" s="136"/>
      <c r="E27" s="136"/>
      <c r="F27" s="136"/>
      <c r="G27" s="136"/>
    </row>
    <row r="28" spans="1:7">
      <c r="A28" s="136"/>
      <c r="B28" s="136"/>
      <c r="C28" s="136"/>
      <c r="D28" s="136"/>
      <c r="E28" s="136"/>
      <c r="F28" s="136"/>
      <c r="G28" s="136"/>
    </row>
    <row r="29" spans="1:7">
      <c r="A29" s="136"/>
      <c r="B29" s="136"/>
      <c r="C29" s="136"/>
      <c r="D29" s="136"/>
      <c r="E29" s="136"/>
      <c r="F29" s="136"/>
      <c r="G29" s="136"/>
    </row>
  </sheetData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2"/>
  <sheetViews>
    <sheetView zoomScale="70" zoomScaleNormal="70" workbookViewId="0">
      <selection sqref="A1:R22"/>
    </sheetView>
  </sheetViews>
  <sheetFormatPr defaultRowHeight="14.25"/>
  <cols>
    <col min="1" max="1" width="39.125" bestFit="1" customWidth="1"/>
    <col min="2" max="2" width="4.375" bestFit="1" customWidth="1"/>
    <col min="3" max="5" width="8.125" bestFit="1" customWidth="1"/>
    <col min="6" max="6" width="10.125" customWidth="1"/>
    <col min="7" max="9" width="8.125" bestFit="1" customWidth="1"/>
    <col min="10" max="10" width="9.25" bestFit="1" customWidth="1"/>
    <col min="13" max="13" width="8.125" bestFit="1" customWidth="1"/>
    <col min="14" max="14" width="9.25" bestFit="1" customWidth="1"/>
    <col min="15" max="15" width="8.125" bestFit="1" customWidth="1"/>
    <col min="18" max="18" width="10.25" customWidth="1"/>
  </cols>
  <sheetData>
    <row r="1" spans="1:19" ht="20.25">
      <c r="C1" s="270" t="s">
        <v>37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</row>
    <row r="2" spans="1:19" s="1" customFormat="1">
      <c r="C2" s="266" t="s">
        <v>31</v>
      </c>
      <c r="D2" s="266"/>
      <c r="E2" s="266"/>
      <c r="F2" s="266"/>
      <c r="G2" s="267" t="s">
        <v>32</v>
      </c>
      <c r="H2" s="268"/>
      <c r="I2" s="268"/>
      <c r="J2" s="269"/>
      <c r="K2" s="267" t="s">
        <v>33</v>
      </c>
      <c r="L2" s="268"/>
      <c r="M2" s="268"/>
      <c r="N2" s="269"/>
      <c r="O2" s="267" t="s">
        <v>34</v>
      </c>
      <c r="P2" s="268"/>
      <c r="Q2" s="268"/>
      <c r="R2" s="269"/>
    </row>
    <row r="3" spans="1:19" s="1" customFormat="1">
      <c r="B3" s="12" t="s">
        <v>42</v>
      </c>
      <c r="C3" s="3" t="s">
        <v>38</v>
      </c>
      <c r="D3" s="3" t="s">
        <v>39</v>
      </c>
      <c r="E3" s="3" t="s">
        <v>40</v>
      </c>
      <c r="F3" s="3" t="s">
        <v>41</v>
      </c>
      <c r="G3" s="3" t="s">
        <v>38</v>
      </c>
      <c r="H3" s="3" t="s">
        <v>39</v>
      </c>
      <c r="I3" s="3" t="s">
        <v>40</v>
      </c>
      <c r="J3" s="3" t="s">
        <v>41</v>
      </c>
      <c r="K3" s="3" t="s">
        <v>38</v>
      </c>
      <c r="L3" s="3" t="s">
        <v>39</v>
      </c>
      <c r="M3" s="3" t="s">
        <v>40</v>
      </c>
      <c r="N3" s="3" t="s">
        <v>41</v>
      </c>
      <c r="O3" s="3" t="s">
        <v>38</v>
      </c>
      <c r="P3" s="3" t="s">
        <v>39</v>
      </c>
      <c r="Q3" s="3" t="s">
        <v>40</v>
      </c>
      <c r="R3" s="3" t="s">
        <v>41</v>
      </c>
      <c r="S3" s="2"/>
    </row>
    <row r="4" spans="1:19">
      <c r="A4" s="4" t="s">
        <v>1</v>
      </c>
      <c r="B4" s="4">
        <f>Projected_Hiring_Plan!C2</f>
        <v>1</v>
      </c>
      <c r="C4" s="5">
        <f>Projected_Hiring_Plan!C2*Projected_Hiring_Plan!D2*3</f>
        <v>5400</v>
      </c>
      <c r="D4" s="5">
        <f>Projected_Hiring_Plan!C2*Projected_Hiring_Plan!D2*3</f>
        <v>5400</v>
      </c>
      <c r="E4" s="5">
        <f>Projected_Hiring_Plan!C2*Projected_Hiring_Plan!D2*3</f>
        <v>5400</v>
      </c>
      <c r="F4" s="5">
        <f>Projected_Hiring_Plan!C2*Projected_Hiring_Plan!D2*3</f>
        <v>5400</v>
      </c>
      <c r="G4" s="5">
        <f>Projected_Hiring_Plan!C2*Projected_Hiring_Plan!D2*3</f>
        <v>5400</v>
      </c>
      <c r="H4" s="5">
        <f>Projected_Hiring_Plan!C2*Projected_Hiring_Plan!D2*3</f>
        <v>5400</v>
      </c>
      <c r="I4" s="5">
        <f>Projected_Hiring_Plan!C2*Projected_Hiring_Plan!D2*3</f>
        <v>5400</v>
      </c>
      <c r="J4" s="5">
        <f>Projected_Hiring_Plan!C2*Projected_Hiring_Plan!D2*3</f>
        <v>5400</v>
      </c>
      <c r="K4" s="5">
        <f>Projected_Hiring_Plan!C2*Projected_Hiring_Plan!E2*3</f>
        <v>5562</v>
      </c>
      <c r="L4" s="5">
        <f>Projected_Hiring_Plan!C2*Projected_Hiring_Plan!E2*3</f>
        <v>5562</v>
      </c>
      <c r="M4" s="5">
        <f>Projected_Hiring_Plan!C2*Projected_Hiring_Plan!E2*3</f>
        <v>5562</v>
      </c>
      <c r="N4" s="5">
        <f>Projected_Hiring_Plan!C2*Projected_Hiring_Plan!E2*3</f>
        <v>5562</v>
      </c>
      <c r="O4" s="5">
        <f>Projected_Hiring_Plan!C2*Projected_Hiring_Plan!F2*3</f>
        <v>5728.86</v>
      </c>
      <c r="P4" s="5">
        <f>Projected_Hiring_Plan!C2*Projected_Hiring_Plan!F2*3</f>
        <v>5728.86</v>
      </c>
      <c r="Q4" s="5">
        <f>Projected_Hiring_Plan!C2*Projected_Hiring_Plan!F2*3</f>
        <v>5728.86</v>
      </c>
      <c r="R4" s="5">
        <f>Projected_Hiring_Plan!C2*Projected_Hiring_Plan!F2*3</f>
        <v>5728.86</v>
      </c>
    </row>
    <row r="5" spans="1:19">
      <c r="A5" s="4" t="s">
        <v>2</v>
      </c>
      <c r="B5" s="4">
        <f>Projected_Hiring_Plan!C3</f>
        <v>1</v>
      </c>
      <c r="C5" s="5">
        <f>Projected_Hiring_Plan!C3*Projected_Hiring_Plan!D3*3</f>
        <v>4500</v>
      </c>
      <c r="D5" s="5">
        <f>Projected_Hiring_Plan!C3*Projected_Hiring_Plan!D3*3</f>
        <v>4500</v>
      </c>
      <c r="E5" s="5">
        <f>Projected_Hiring_Plan!C3*Projected_Hiring_Plan!D3*3</f>
        <v>4500</v>
      </c>
      <c r="F5" s="5">
        <f>Projected_Hiring_Plan!C3*Projected_Hiring_Plan!D3*3</f>
        <v>4500</v>
      </c>
      <c r="G5" s="5">
        <f>Projected_Hiring_Plan!C3*Projected_Hiring_Plan!D3*3</f>
        <v>4500</v>
      </c>
      <c r="H5" s="5">
        <f>Projected_Hiring_Plan!C3*Projected_Hiring_Plan!D3*3</f>
        <v>4500</v>
      </c>
      <c r="I5" s="5">
        <f>Projected_Hiring_Plan!C3*Projected_Hiring_Plan!D3*3</f>
        <v>4500</v>
      </c>
      <c r="J5" s="5">
        <f>Projected_Hiring_Plan!C3*Projected_Hiring_Plan!D3*3</f>
        <v>4500</v>
      </c>
      <c r="K5" s="5">
        <f>Projected_Hiring_Plan!C3*Projected_Hiring_Plan!E3*3</f>
        <v>4635</v>
      </c>
      <c r="L5" s="5">
        <f>Projected_Hiring_Plan!C3*Projected_Hiring_Plan!E3*3</f>
        <v>4635</v>
      </c>
      <c r="M5" s="5">
        <f>Projected_Hiring_Plan!C3*Projected_Hiring_Plan!E3*3</f>
        <v>4635</v>
      </c>
      <c r="N5" s="5">
        <f>Projected_Hiring_Plan!C3*Projected_Hiring_Plan!E3*3</f>
        <v>4635</v>
      </c>
      <c r="O5" s="5">
        <f>Projected_Hiring_Plan!C3*Projected_Hiring_Plan!F3*3</f>
        <v>4774.0499999999993</v>
      </c>
      <c r="P5" s="5">
        <f>Projected_Hiring_Plan!C3*Projected_Hiring_Plan!F3*3</f>
        <v>4774.0499999999993</v>
      </c>
      <c r="Q5" s="5">
        <f>Projected_Hiring_Plan!C3*Projected_Hiring_Plan!F3*3</f>
        <v>4774.0499999999993</v>
      </c>
      <c r="R5" s="5">
        <f>Projected_Hiring_Plan!C3*Projected_Hiring_Plan!F3*3</f>
        <v>4774.0499999999993</v>
      </c>
    </row>
    <row r="6" spans="1:19">
      <c r="A6" s="4" t="s">
        <v>3</v>
      </c>
      <c r="B6" s="4">
        <f>Projected_Hiring_Plan!C4</f>
        <v>1</v>
      </c>
      <c r="C6" s="5">
        <f>Projected_Hiring_Plan!C4*Projected_Hiring_Plan!D4*3</f>
        <v>4500</v>
      </c>
      <c r="D6" s="5">
        <f>Projected_Hiring_Plan!C4*Projected_Hiring_Plan!D4*3</f>
        <v>4500</v>
      </c>
      <c r="E6" s="5">
        <f>Projected_Hiring_Plan!C4*Projected_Hiring_Plan!D4*3</f>
        <v>4500</v>
      </c>
      <c r="F6" s="5">
        <f>Projected_Hiring_Plan!C4*Projected_Hiring_Plan!D4*3</f>
        <v>4500</v>
      </c>
      <c r="G6" s="5">
        <f>Projected_Hiring_Plan!C4*Projected_Hiring_Plan!D4*3</f>
        <v>4500</v>
      </c>
      <c r="H6" s="5">
        <f>Projected_Hiring_Plan!C4*Projected_Hiring_Plan!D4*3</f>
        <v>4500</v>
      </c>
      <c r="I6" s="5">
        <f>Projected_Hiring_Plan!C4*Projected_Hiring_Plan!D4*3</f>
        <v>4500</v>
      </c>
      <c r="J6" s="5">
        <f>Projected_Hiring_Plan!C4*Projected_Hiring_Plan!D4*3</f>
        <v>4500</v>
      </c>
      <c r="K6" s="5">
        <f>Projected_Hiring_Plan!C4*Projected_Hiring_Plan!E4*3</f>
        <v>4635</v>
      </c>
      <c r="L6" s="5">
        <f>Projected_Hiring_Plan!C4*Projected_Hiring_Plan!E4*3</f>
        <v>4635</v>
      </c>
      <c r="M6" s="5">
        <f>Projected_Hiring_Plan!C4*Projected_Hiring_Plan!E4*3</f>
        <v>4635</v>
      </c>
      <c r="N6" s="5">
        <f>Projected_Hiring_Plan!C4*Projected_Hiring_Plan!E4*3</f>
        <v>4635</v>
      </c>
      <c r="O6" s="5">
        <f>Projected_Hiring_Plan!C4*Projected_Hiring_Plan!F4*3</f>
        <v>4774.0499999999993</v>
      </c>
      <c r="P6" s="5">
        <f>Projected_Hiring_Plan!C4*Projected_Hiring_Plan!F4*3</f>
        <v>4774.0499999999993</v>
      </c>
      <c r="Q6" s="5">
        <f>Projected_Hiring_Plan!C4*Projected_Hiring_Plan!F4*3</f>
        <v>4774.0499999999993</v>
      </c>
      <c r="R6" s="5">
        <f>Projected_Hiring_Plan!C4*Projected_Hiring_Plan!F4*3</f>
        <v>4774.0499999999993</v>
      </c>
    </row>
    <row r="7" spans="1:19">
      <c r="A7" s="4" t="s">
        <v>4</v>
      </c>
      <c r="B7" s="4">
        <f>Projected_Hiring_Plan!C5</f>
        <v>1</v>
      </c>
      <c r="C7" s="5">
        <f>Projected_Hiring_Plan!C5*Projected_Hiring_Plan!D5*3</f>
        <v>4500</v>
      </c>
      <c r="D7" s="5">
        <f>Projected_Hiring_Plan!C5*Projected_Hiring_Plan!D5*3</f>
        <v>4500</v>
      </c>
      <c r="E7" s="5">
        <f>Projected_Hiring_Plan!C5*Projected_Hiring_Plan!D5*3</f>
        <v>4500</v>
      </c>
      <c r="F7" s="5">
        <f>Projected_Hiring_Plan!C5*Projected_Hiring_Plan!D5*3</f>
        <v>4500</v>
      </c>
      <c r="G7" s="5">
        <f>Projected_Hiring_Plan!C5*Projected_Hiring_Plan!D5*3</f>
        <v>4500</v>
      </c>
      <c r="H7" s="5">
        <f>Projected_Hiring_Plan!C5*Projected_Hiring_Plan!D5*3</f>
        <v>4500</v>
      </c>
      <c r="I7" s="5">
        <f>Projected_Hiring_Plan!C5*Projected_Hiring_Plan!D5*3</f>
        <v>4500</v>
      </c>
      <c r="J7" s="5">
        <f>Projected_Hiring_Plan!C5*Projected_Hiring_Plan!D5*3</f>
        <v>4500</v>
      </c>
      <c r="K7" s="5">
        <f>Projected_Hiring_Plan!C5*Projected_Hiring_Plan!E5*3</f>
        <v>4635</v>
      </c>
      <c r="L7" s="5">
        <f>Projected_Hiring_Plan!C5*Projected_Hiring_Plan!E5*3</f>
        <v>4635</v>
      </c>
      <c r="M7" s="5">
        <f>Projected_Hiring_Plan!C5*Projected_Hiring_Plan!E5*3</f>
        <v>4635</v>
      </c>
      <c r="N7" s="5">
        <f>Projected_Hiring_Plan!C5*Projected_Hiring_Plan!E5*3</f>
        <v>4635</v>
      </c>
      <c r="O7" s="5">
        <f>Projected_Hiring_Plan!C5*Projected_Hiring_Plan!F5*3</f>
        <v>4774.0499999999993</v>
      </c>
      <c r="P7" s="5">
        <f>Projected_Hiring_Plan!C5*Projected_Hiring_Plan!F5*3</f>
        <v>4774.0499999999993</v>
      </c>
      <c r="Q7" s="5">
        <f>Projected_Hiring_Plan!C5*Projected_Hiring_Plan!F5*3</f>
        <v>4774.0499999999993</v>
      </c>
      <c r="R7" s="5">
        <f>Projected_Hiring_Plan!C5*Projected_Hiring_Plan!F5*3</f>
        <v>4774.0499999999993</v>
      </c>
    </row>
    <row r="8" spans="1:19">
      <c r="A8" s="4" t="s">
        <v>238</v>
      </c>
      <c r="B8" s="4">
        <f>Projected_Hiring_Plan!C6</f>
        <v>1</v>
      </c>
      <c r="C8" s="5">
        <f>Projected_Hiring_Plan!C6*Projected_Hiring_Plan!D6*3</f>
        <v>3600</v>
      </c>
      <c r="D8" s="5">
        <f>Projected_Hiring_Plan!C6*Projected_Hiring_Plan!D6*3</f>
        <v>3600</v>
      </c>
      <c r="E8" s="5">
        <f>Projected_Hiring_Plan!C6*Projected_Hiring_Plan!D6*3</f>
        <v>3600</v>
      </c>
      <c r="F8" s="5">
        <f>Projected_Hiring_Plan!C6*Projected_Hiring_Plan!D6*3</f>
        <v>3600</v>
      </c>
      <c r="G8" s="5">
        <f>Projected_Hiring_Plan!C6*Projected_Hiring_Plan!D6*3</f>
        <v>3600</v>
      </c>
      <c r="H8" s="5">
        <f>Projected_Hiring_Plan!C6*Projected_Hiring_Plan!D6*3</f>
        <v>3600</v>
      </c>
      <c r="I8" s="5">
        <f>Projected_Hiring_Plan!C6*Projected_Hiring_Plan!D6*3</f>
        <v>3600</v>
      </c>
      <c r="J8" s="5">
        <f>Projected_Hiring_Plan!C6*Projected_Hiring_Plan!D6*3</f>
        <v>3600</v>
      </c>
      <c r="K8" s="5">
        <f>Projected_Hiring_Plan!C6*Projected_Hiring_Plan!E6*3</f>
        <v>3708</v>
      </c>
      <c r="L8" s="5">
        <f>Projected_Hiring_Plan!C6*Projected_Hiring_Plan!E6*3</f>
        <v>3708</v>
      </c>
      <c r="M8" s="5">
        <f>Projected_Hiring_Plan!C6*Projected_Hiring_Plan!E6*3</f>
        <v>3708</v>
      </c>
      <c r="N8" s="5">
        <f>Projected_Hiring_Plan!C6*Projected_Hiring_Plan!E6*3</f>
        <v>3708</v>
      </c>
      <c r="O8" s="5">
        <f>Projected_Hiring_Plan!C6*Projected_Hiring_Plan!F6*3</f>
        <v>3819.24</v>
      </c>
      <c r="P8" s="5">
        <f>Projected_Hiring_Plan!C6*Projected_Hiring_Plan!F6*3</f>
        <v>3819.24</v>
      </c>
      <c r="Q8" s="5">
        <f>Projected_Hiring_Plan!C6*Projected_Hiring_Plan!F6*3</f>
        <v>3819.24</v>
      </c>
      <c r="R8" s="5">
        <f>Projected_Hiring_Plan!C6*Projected_Hiring_Plan!F6*3</f>
        <v>3819.24</v>
      </c>
    </row>
    <row r="9" spans="1:19">
      <c r="A9" s="4" t="s">
        <v>18</v>
      </c>
      <c r="B9" s="4">
        <f>Projected_Hiring_Plan!C7</f>
        <v>1</v>
      </c>
      <c r="C9" s="5">
        <f>Projected_Hiring_Plan!C7*Projected_Hiring_Plan!D7*3</f>
        <v>1050</v>
      </c>
      <c r="D9" s="5">
        <f>Projected_Hiring_Plan!C7*Projected_Hiring_Plan!D7*3</f>
        <v>1050</v>
      </c>
      <c r="E9" s="5">
        <f>Projected_Hiring_Plan!C7*Projected_Hiring_Plan!D7*3</f>
        <v>1050</v>
      </c>
      <c r="F9" s="5">
        <f>Projected_Hiring_Plan!C7*Projected_Hiring_Plan!D7*3</f>
        <v>1050</v>
      </c>
      <c r="G9" s="5">
        <f>Projected_Hiring_Plan!C7*Projected_Hiring_Plan!D7*3</f>
        <v>1050</v>
      </c>
      <c r="H9" s="5">
        <f>Projected_Hiring_Plan!C7*Projected_Hiring_Plan!D7*3</f>
        <v>1050</v>
      </c>
      <c r="I9" s="5">
        <f>Projected_Hiring_Plan!C7*Projected_Hiring_Plan!D7*3</f>
        <v>1050</v>
      </c>
      <c r="J9" s="5">
        <f>Projected_Hiring_Plan!C7*Projected_Hiring_Plan!D7*3</f>
        <v>1050</v>
      </c>
      <c r="K9" s="5">
        <f>Projected_Hiring_Plan!C7*Projected_Hiring_Plan!E7*3</f>
        <v>1081.5</v>
      </c>
      <c r="L9" s="5">
        <f>Projected_Hiring_Plan!C7*Projected_Hiring_Plan!E7*3</f>
        <v>1081.5</v>
      </c>
      <c r="M9" s="5">
        <f>Projected_Hiring_Plan!C7*Projected_Hiring_Plan!E7*3</f>
        <v>1081.5</v>
      </c>
      <c r="N9" s="5">
        <f>Projected_Hiring_Plan!C7*Projected_Hiring_Plan!E7*3</f>
        <v>1081.5</v>
      </c>
      <c r="O9" s="5">
        <f>Projected_Hiring_Plan!C7*Projected_Hiring_Plan!F7*3</f>
        <v>1113.9449999999999</v>
      </c>
      <c r="P9" s="5">
        <f>Projected_Hiring_Plan!C7*Projected_Hiring_Plan!F7*3</f>
        <v>1113.9449999999999</v>
      </c>
      <c r="Q9" s="5">
        <f>Projected_Hiring_Plan!C7*Projected_Hiring_Plan!F7*3</f>
        <v>1113.9449999999999</v>
      </c>
      <c r="R9" s="5">
        <f>Projected_Hiring_Plan!C7*Projected_Hiring_Plan!F7*3</f>
        <v>1113.9449999999999</v>
      </c>
    </row>
    <row r="10" spans="1:19">
      <c r="A10" s="4" t="s">
        <v>19</v>
      </c>
      <c r="B10" s="4">
        <f>Projected_Hiring_Plan!C8</f>
        <v>1</v>
      </c>
      <c r="C10" s="5">
        <f>Projected_Hiring_Plan!C8*Projected_Hiring_Plan!D8*3</f>
        <v>1050</v>
      </c>
      <c r="D10" s="5">
        <f>Projected_Hiring_Plan!C8*Projected_Hiring_Plan!D8*3</f>
        <v>1050</v>
      </c>
      <c r="E10" s="5">
        <f>Projected_Hiring_Plan!C8*Projected_Hiring_Plan!D8*3</f>
        <v>1050</v>
      </c>
      <c r="F10" s="5">
        <f>Projected_Hiring_Plan!C8*Projected_Hiring_Plan!D8*3</f>
        <v>1050</v>
      </c>
      <c r="G10" s="5">
        <f>Projected_Hiring_Plan!C8*Projected_Hiring_Plan!D8*3</f>
        <v>1050</v>
      </c>
      <c r="H10" s="5">
        <f>Projected_Hiring_Plan!C8*Projected_Hiring_Plan!D8*3</f>
        <v>1050</v>
      </c>
      <c r="I10" s="5">
        <f>Projected_Hiring_Plan!C8*Projected_Hiring_Plan!D8*3</f>
        <v>1050</v>
      </c>
      <c r="J10" s="5">
        <f>Projected_Hiring_Plan!C8*Projected_Hiring_Plan!D8*3</f>
        <v>1050</v>
      </c>
      <c r="K10" s="5">
        <f>Projected_Hiring_Plan!C8*Projected_Hiring_Plan!E8*3</f>
        <v>1081.5</v>
      </c>
      <c r="L10" s="5">
        <f>Projected_Hiring_Plan!C8*Projected_Hiring_Plan!E8*3</f>
        <v>1081.5</v>
      </c>
      <c r="M10" s="5">
        <f>Projected_Hiring_Plan!C8*Projected_Hiring_Plan!E8*3</f>
        <v>1081.5</v>
      </c>
      <c r="N10" s="5">
        <f>Projected_Hiring_Plan!C8*Projected_Hiring_Plan!E8*3</f>
        <v>1081.5</v>
      </c>
      <c r="O10" s="5">
        <f>Projected_Hiring_Plan!C8*Projected_Hiring_Plan!F8*3</f>
        <v>1113.9449999999999</v>
      </c>
      <c r="P10" s="5">
        <f>Projected_Hiring_Plan!C8*Projected_Hiring_Plan!F8*3</f>
        <v>1113.9449999999999</v>
      </c>
      <c r="Q10" s="5">
        <f>Projected_Hiring_Plan!C8*Projected_Hiring_Plan!F8*3</f>
        <v>1113.9449999999999</v>
      </c>
      <c r="R10" s="5">
        <f>Projected_Hiring_Plan!C8*Projected_Hiring_Plan!F8*3</f>
        <v>1113.9449999999999</v>
      </c>
    </row>
    <row r="11" spans="1:19">
      <c r="A11" s="4" t="s">
        <v>20</v>
      </c>
      <c r="B11" s="4">
        <f>Projected_Hiring_Plan!C9</f>
        <v>1</v>
      </c>
      <c r="C11" s="5">
        <f>Projected_Hiring_Plan!C9*Projected_Hiring_Plan!D9*3</f>
        <v>1140</v>
      </c>
      <c r="D11" s="5">
        <f>Projected_Hiring_Plan!C9*Projected_Hiring_Plan!D9*3</f>
        <v>1140</v>
      </c>
      <c r="E11" s="5">
        <f>Projected_Hiring_Plan!C9*Projected_Hiring_Plan!D9*3</f>
        <v>1140</v>
      </c>
      <c r="F11" s="5">
        <f>Projected_Hiring_Plan!C9*Projected_Hiring_Plan!D9*3</f>
        <v>1140</v>
      </c>
      <c r="G11" s="5">
        <f>Projected_Hiring_Plan!C9*Projected_Hiring_Plan!D9*3</f>
        <v>1140</v>
      </c>
      <c r="H11" s="5">
        <f>Projected_Hiring_Plan!C9*Projected_Hiring_Plan!D9*3</f>
        <v>1140</v>
      </c>
      <c r="I11" s="5">
        <f>Projected_Hiring_Plan!C9*Projected_Hiring_Plan!D9*3</f>
        <v>1140</v>
      </c>
      <c r="J11" s="5">
        <f>Projected_Hiring_Plan!C9*Projected_Hiring_Plan!D9*3</f>
        <v>1140</v>
      </c>
      <c r="K11" s="5">
        <f>Projected_Hiring_Plan!C9*Projected_Hiring_Plan!E9*3</f>
        <v>1174.1999999999998</v>
      </c>
      <c r="L11" s="5">
        <f>Projected_Hiring_Plan!C9*Projected_Hiring_Plan!E9*3</f>
        <v>1174.1999999999998</v>
      </c>
      <c r="M11" s="5">
        <f>Projected_Hiring_Plan!C9*Projected_Hiring_Plan!E9*3</f>
        <v>1174.1999999999998</v>
      </c>
      <c r="N11" s="5">
        <f>Projected_Hiring_Plan!C9*Projected_Hiring_Plan!E9*3</f>
        <v>1174.1999999999998</v>
      </c>
      <c r="O11" s="5">
        <f>Projected_Hiring_Plan!C9*Projected_Hiring_Plan!F9*3</f>
        <v>1209.4259999999999</v>
      </c>
      <c r="P11" s="5">
        <f>Projected_Hiring_Plan!C9*Projected_Hiring_Plan!F9*3</f>
        <v>1209.4259999999999</v>
      </c>
      <c r="Q11" s="5">
        <f>Projected_Hiring_Plan!C9*Projected_Hiring_Plan!F9*3</f>
        <v>1209.4259999999999</v>
      </c>
      <c r="R11" s="5">
        <f>Projected_Hiring_Plan!C9*Projected_Hiring_Plan!F9*3</f>
        <v>1209.4259999999999</v>
      </c>
    </row>
    <row r="12" spans="1:19">
      <c r="A12" s="4" t="s">
        <v>43</v>
      </c>
      <c r="B12" s="4">
        <f>Projected_Hiring_Plan!C10</f>
        <v>3</v>
      </c>
      <c r="C12" s="5">
        <f>Projected_Hiring_Plan!C10*Projected_Hiring_Plan!D10*3</f>
        <v>3600</v>
      </c>
      <c r="D12" s="5">
        <f>Projected_Hiring_Plan!C10*Projected_Hiring_Plan!D10*3</f>
        <v>3600</v>
      </c>
      <c r="E12" s="5">
        <f>Projected_Hiring_Plan!C10*Projected_Hiring_Plan!D10*3</f>
        <v>3600</v>
      </c>
      <c r="F12" s="5">
        <f>Projected_Hiring_Plan!C10*Projected_Hiring_Plan!D10*3</f>
        <v>3600</v>
      </c>
      <c r="G12" s="5">
        <f>Projected_Hiring_Plan!C10*Projected_Hiring_Plan!D10*3</f>
        <v>3600</v>
      </c>
      <c r="H12" s="5">
        <f>Projected_Hiring_Plan!C10*Projected_Hiring_Plan!D10*3</f>
        <v>3600</v>
      </c>
      <c r="I12" s="5">
        <f>Projected_Hiring_Plan!C10*Projected_Hiring_Plan!D10*3</f>
        <v>3600</v>
      </c>
      <c r="J12" s="5">
        <f>Projected_Hiring_Plan!C10*Projected_Hiring_Plan!D10*3</f>
        <v>3600</v>
      </c>
      <c r="K12" s="5">
        <f>Projected_Hiring_Plan!C10*Projected_Hiring_Plan!E10*3</f>
        <v>3708</v>
      </c>
      <c r="L12" s="5">
        <f>Projected_Hiring_Plan!C10*Projected_Hiring_Plan!E10*3</f>
        <v>3708</v>
      </c>
      <c r="M12" s="5">
        <f>Projected_Hiring_Plan!C10*Projected_Hiring_Plan!E10*3</f>
        <v>3708</v>
      </c>
      <c r="N12" s="5">
        <f>Projected_Hiring_Plan!C10*Projected_Hiring_Plan!E10*3</f>
        <v>3708</v>
      </c>
      <c r="O12" s="5">
        <f>Projected_Hiring_Plan!C10*Projected_Hiring_Plan!F10*3</f>
        <v>3819.24</v>
      </c>
      <c r="P12" s="5">
        <f>Projected_Hiring_Plan!C10*Projected_Hiring_Plan!F10*3</f>
        <v>3819.24</v>
      </c>
      <c r="Q12" s="5">
        <f>Projected_Hiring_Plan!C10*Projected_Hiring_Plan!F10*3</f>
        <v>3819.24</v>
      </c>
      <c r="R12" s="5">
        <f>Projected_Hiring_Plan!C10*Projected_Hiring_Plan!F10*3</f>
        <v>3819.24</v>
      </c>
    </row>
    <row r="13" spans="1:19">
      <c r="A13" s="4" t="s">
        <v>21</v>
      </c>
      <c r="B13" s="4">
        <f>Projected_Hiring_Plan!C11</f>
        <v>1</v>
      </c>
      <c r="C13" s="5">
        <f>Projected_Hiring_Plan!C11*Projected_Hiring_Plan!D11*3</f>
        <v>1650</v>
      </c>
      <c r="D13" s="5">
        <f>Projected_Hiring_Plan!C11*Projected_Hiring_Plan!D11*3</f>
        <v>1650</v>
      </c>
      <c r="E13" s="5">
        <f>Projected_Hiring_Plan!C11*Projected_Hiring_Plan!D11*3</f>
        <v>1650</v>
      </c>
      <c r="F13" s="5">
        <f>Projected_Hiring_Plan!C11*Projected_Hiring_Plan!D11*3</f>
        <v>1650</v>
      </c>
      <c r="G13" s="5">
        <f>Projected_Hiring_Plan!C11*Projected_Hiring_Plan!D11*3</f>
        <v>1650</v>
      </c>
      <c r="H13" s="5">
        <f>Projected_Hiring_Plan!C11*Projected_Hiring_Plan!D11*3</f>
        <v>1650</v>
      </c>
      <c r="I13" s="5">
        <f>Projected_Hiring_Plan!C11*Projected_Hiring_Plan!D11*3</f>
        <v>1650</v>
      </c>
      <c r="J13" s="5">
        <f>Projected_Hiring_Plan!C11*Projected_Hiring_Plan!D11*3</f>
        <v>1650</v>
      </c>
      <c r="K13" s="5">
        <f>Projected_Hiring_Plan!C11*Projected_Hiring_Plan!E11*3</f>
        <v>1699.5</v>
      </c>
      <c r="L13" s="5">
        <f>Projected_Hiring_Plan!C11*Projected_Hiring_Plan!E11*3</f>
        <v>1699.5</v>
      </c>
      <c r="M13" s="5">
        <f>Projected_Hiring_Plan!C11*Projected_Hiring_Plan!E11*3</f>
        <v>1699.5</v>
      </c>
      <c r="N13" s="5">
        <f>Projected_Hiring_Plan!C11*Projected_Hiring_Plan!E11*3</f>
        <v>1699.5</v>
      </c>
      <c r="O13" s="5">
        <f>Projected_Hiring_Plan!C11*Projected_Hiring_Plan!F11*3</f>
        <v>1750.4850000000001</v>
      </c>
      <c r="P13" s="5">
        <f>Projected_Hiring_Plan!C11*Projected_Hiring_Plan!F11*3</f>
        <v>1750.4850000000001</v>
      </c>
      <c r="Q13" s="5">
        <f>Projected_Hiring_Plan!C11*Projected_Hiring_Plan!F11*3</f>
        <v>1750.4850000000001</v>
      </c>
      <c r="R13" s="5">
        <f>Projected_Hiring_Plan!C11*Projected_Hiring_Plan!F11*3</f>
        <v>1750.4850000000001</v>
      </c>
    </row>
    <row r="14" spans="1:19">
      <c r="A14" s="4" t="s">
        <v>44</v>
      </c>
      <c r="B14" s="4">
        <f>Projected_Hiring_Plan!C12</f>
        <v>3</v>
      </c>
      <c r="C14" s="5">
        <f>Projected_Hiring_Plan!C12*Projected_Hiring_Plan!D12*3</f>
        <v>3420</v>
      </c>
      <c r="D14" s="5">
        <f>Projected_Hiring_Plan!C12*Projected_Hiring_Plan!D12*3</f>
        <v>3420</v>
      </c>
      <c r="E14" s="5">
        <f>Projected_Hiring_Plan!C12*Projected_Hiring_Plan!D12*3</f>
        <v>3420</v>
      </c>
      <c r="F14" s="5">
        <f>Projected_Hiring_Plan!C12*Projected_Hiring_Plan!D12*3</f>
        <v>3420</v>
      </c>
      <c r="G14" s="5">
        <f>Projected_Hiring_Plan!C12*Projected_Hiring_Plan!D12*3</f>
        <v>3420</v>
      </c>
      <c r="H14" s="5">
        <f>Projected_Hiring_Plan!C12*Projected_Hiring_Plan!D12*3</f>
        <v>3420</v>
      </c>
      <c r="I14" s="5">
        <f>Projected_Hiring_Plan!C12*Projected_Hiring_Plan!D12*3</f>
        <v>3420</v>
      </c>
      <c r="J14" s="5">
        <f>Projected_Hiring_Plan!C12*Projected_Hiring_Plan!D12*3</f>
        <v>3420</v>
      </c>
      <c r="K14" s="5">
        <f>Projected_Hiring_Plan!C12*Projected_Hiring_Plan!E12*3</f>
        <v>3522.5999999999995</v>
      </c>
      <c r="L14" s="5">
        <f>Projected_Hiring_Plan!C12*Projected_Hiring_Plan!E12*3</f>
        <v>3522.5999999999995</v>
      </c>
      <c r="M14" s="5">
        <f>Projected_Hiring_Plan!C12*Projected_Hiring_Plan!E12*3</f>
        <v>3522.5999999999995</v>
      </c>
      <c r="N14" s="5">
        <f>Projected_Hiring_Plan!C12*Projected_Hiring_Plan!E12*3</f>
        <v>3522.5999999999995</v>
      </c>
      <c r="O14" s="5">
        <f>Projected_Hiring_Plan!C12*Projected_Hiring_Plan!F12*3</f>
        <v>3628.2779999999998</v>
      </c>
      <c r="P14" s="5">
        <f>Projected_Hiring_Plan!C12*Projected_Hiring_Plan!F12*3</f>
        <v>3628.2779999999998</v>
      </c>
      <c r="Q14" s="5">
        <f>Projected_Hiring_Plan!C12*Projected_Hiring_Plan!F12*3</f>
        <v>3628.2779999999998</v>
      </c>
      <c r="R14" s="5">
        <f>Projected_Hiring_Plan!C12*Projected_Hiring_Plan!F12*3</f>
        <v>3628.2779999999998</v>
      </c>
    </row>
    <row r="15" spans="1:19">
      <c r="A15" s="4" t="s">
        <v>22</v>
      </c>
      <c r="B15" s="4">
        <f>Projected_Hiring_Plan!C13</f>
        <v>1</v>
      </c>
      <c r="C15" s="5">
        <f>Projected_Hiring_Plan!C13*Projected_Hiring_Plan!D13*3</f>
        <v>1050</v>
      </c>
      <c r="D15" s="5">
        <f>Projected_Hiring_Plan!C13*Projected_Hiring_Plan!D13*3</f>
        <v>1050</v>
      </c>
      <c r="E15" s="5">
        <f>Projected_Hiring_Plan!C13*Projected_Hiring_Plan!D13*3</f>
        <v>1050</v>
      </c>
      <c r="F15" s="5">
        <f>Projected_Hiring_Plan!C13*Projected_Hiring_Plan!D13*3</f>
        <v>1050</v>
      </c>
      <c r="G15" s="5">
        <f>Projected_Hiring_Plan!C13*Projected_Hiring_Plan!D13*3</f>
        <v>1050</v>
      </c>
      <c r="H15" s="5">
        <f>Projected_Hiring_Plan!C13*Projected_Hiring_Plan!D13*3</f>
        <v>1050</v>
      </c>
      <c r="I15" s="5">
        <f>Projected_Hiring_Plan!C13*Projected_Hiring_Plan!D13*3</f>
        <v>1050</v>
      </c>
      <c r="J15" s="5">
        <f>Projected_Hiring_Plan!C13*Projected_Hiring_Plan!D13*3</f>
        <v>1050</v>
      </c>
      <c r="K15" s="5">
        <f>Projected_Hiring_Plan!C13*Projected_Hiring_Plan!E13*3</f>
        <v>1081.5</v>
      </c>
      <c r="L15" s="5">
        <f>Projected_Hiring_Plan!C13*Projected_Hiring_Plan!E13*3</f>
        <v>1081.5</v>
      </c>
      <c r="M15" s="5">
        <f>Projected_Hiring_Plan!C13*Projected_Hiring_Plan!E13*3</f>
        <v>1081.5</v>
      </c>
      <c r="N15" s="5">
        <f>Projected_Hiring_Plan!C13*Projected_Hiring_Plan!E13*3</f>
        <v>1081.5</v>
      </c>
      <c r="O15" s="5">
        <f>Projected_Hiring_Plan!C13*Projected_Hiring_Plan!F13*3</f>
        <v>1113.9449999999999</v>
      </c>
      <c r="P15" s="5">
        <f>Projected_Hiring_Plan!C13*Projected_Hiring_Plan!F13*3</f>
        <v>1113.9449999999999</v>
      </c>
      <c r="Q15" s="5">
        <f>Projected_Hiring_Plan!C13*Projected_Hiring_Plan!F13*3</f>
        <v>1113.9449999999999</v>
      </c>
      <c r="R15" s="5">
        <f>Projected_Hiring_Plan!C13*Projected_Hiring_Plan!F13*3</f>
        <v>1113.9449999999999</v>
      </c>
    </row>
    <row r="16" spans="1:19">
      <c r="A16" s="4" t="s">
        <v>24</v>
      </c>
      <c r="B16" s="4">
        <f>Projected_Hiring_Plan!C14</f>
        <v>1</v>
      </c>
      <c r="C16" s="5">
        <f>Projected_Hiring_Plan!C14*Projected_Hiring_Plan!D14*3</f>
        <v>1050</v>
      </c>
      <c r="D16" s="5">
        <f>Projected_Hiring_Plan!C14*Projected_Hiring_Plan!D14*3</f>
        <v>1050</v>
      </c>
      <c r="E16" s="5">
        <f>Projected_Hiring_Plan!C14*Projected_Hiring_Plan!D14*3</f>
        <v>1050</v>
      </c>
      <c r="F16" s="5">
        <f>Projected_Hiring_Plan!C14*Projected_Hiring_Plan!D14*3</f>
        <v>1050</v>
      </c>
      <c r="G16" s="5">
        <f>Projected_Hiring_Plan!C14*Projected_Hiring_Plan!D14*3</f>
        <v>1050</v>
      </c>
      <c r="H16" s="5">
        <f>Projected_Hiring_Plan!C14*Projected_Hiring_Plan!D14*3</f>
        <v>1050</v>
      </c>
      <c r="I16" s="5">
        <f>Projected_Hiring_Plan!C14*Projected_Hiring_Plan!D14*3</f>
        <v>1050</v>
      </c>
      <c r="J16" s="5">
        <f>Projected_Hiring_Plan!C14*Projected_Hiring_Plan!D14*3</f>
        <v>1050</v>
      </c>
      <c r="K16" s="5">
        <f>Projected_Hiring_Plan!C14*Projected_Hiring_Plan!E14*3</f>
        <v>1081.5</v>
      </c>
      <c r="L16" s="5">
        <f>Projected_Hiring_Plan!C14*Projected_Hiring_Plan!E14*3</f>
        <v>1081.5</v>
      </c>
      <c r="M16" s="5">
        <f>Projected_Hiring_Plan!C14*Projected_Hiring_Plan!E14*3</f>
        <v>1081.5</v>
      </c>
      <c r="N16" s="5">
        <f>Projected_Hiring_Plan!C14*Projected_Hiring_Plan!E14*3</f>
        <v>1081.5</v>
      </c>
      <c r="O16" s="5">
        <f>Projected_Hiring_Plan!C14*Projected_Hiring_Plan!F14*3</f>
        <v>1113.9449999999999</v>
      </c>
      <c r="P16" s="5">
        <f>Projected_Hiring_Plan!C14*Projected_Hiring_Plan!F14*3</f>
        <v>1113.9449999999999</v>
      </c>
      <c r="Q16" s="5">
        <f>Projected_Hiring_Plan!C14*Projected_Hiring_Plan!F14*3</f>
        <v>1113.9449999999999</v>
      </c>
      <c r="R16" s="5">
        <f>Projected_Hiring_Plan!C14*Projected_Hiring_Plan!F14*3</f>
        <v>1113.9449999999999</v>
      </c>
    </row>
    <row r="17" spans="1:18">
      <c r="A17" s="4" t="s">
        <v>23</v>
      </c>
      <c r="B17" s="4">
        <f>Projected_Hiring_Plan!C15</f>
        <v>1</v>
      </c>
      <c r="C17" s="5">
        <f>Projected_Hiring_Plan!C15*Projected_Hiring_Plan!D15*3</f>
        <v>1200</v>
      </c>
      <c r="D17" s="5">
        <f>Projected_Hiring_Plan!C15*Projected_Hiring_Plan!D15*3</f>
        <v>1200</v>
      </c>
      <c r="E17" s="5">
        <f>Projected_Hiring_Plan!C15*Projected_Hiring_Plan!D15*3</f>
        <v>1200</v>
      </c>
      <c r="F17" s="5">
        <f>Projected_Hiring_Plan!C15*Projected_Hiring_Plan!D15*3</f>
        <v>1200</v>
      </c>
      <c r="G17" s="5">
        <f>Projected_Hiring_Plan!C15*Projected_Hiring_Plan!D15*3</f>
        <v>1200</v>
      </c>
      <c r="H17" s="5">
        <f>Projected_Hiring_Plan!C15*Projected_Hiring_Plan!D15*3</f>
        <v>1200</v>
      </c>
      <c r="I17" s="5">
        <f>Projected_Hiring_Plan!C15*Projected_Hiring_Plan!D15*3</f>
        <v>1200</v>
      </c>
      <c r="J17" s="5">
        <f>Projected_Hiring_Plan!C15*Projected_Hiring_Plan!D15*3</f>
        <v>1200</v>
      </c>
      <c r="K17" s="5">
        <f>Projected_Hiring_Plan!C15*Projected_Hiring_Plan!E15*3</f>
        <v>1236</v>
      </c>
      <c r="L17" s="5">
        <f>Projected_Hiring_Plan!C15*Projected_Hiring_Plan!E15*3</f>
        <v>1236</v>
      </c>
      <c r="M17" s="5">
        <f>Projected_Hiring_Plan!C15*Projected_Hiring_Plan!E15*3</f>
        <v>1236</v>
      </c>
      <c r="N17" s="5">
        <f>Projected_Hiring_Plan!C15*Projected_Hiring_Plan!E15*3</f>
        <v>1236</v>
      </c>
      <c r="O17" s="5">
        <f>Projected_Hiring_Plan!C15*Projected_Hiring_Plan!F15*3</f>
        <v>1273.08</v>
      </c>
      <c r="P17" s="5">
        <f>Projected_Hiring_Plan!C15*Projected_Hiring_Plan!F15*3</f>
        <v>1273.08</v>
      </c>
      <c r="Q17" s="5">
        <f>Projected_Hiring_Plan!C15*Projected_Hiring_Plan!F15*3</f>
        <v>1273.08</v>
      </c>
      <c r="R17" s="5">
        <f>Projected_Hiring_Plan!C15*Projected_Hiring_Plan!F15*3</f>
        <v>1273.08</v>
      </c>
    </row>
    <row r="18" spans="1:18">
      <c r="A18" s="6"/>
      <c r="B18" s="13">
        <f>SUM(B4:B17)</f>
        <v>18</v>
      </c>
      <c r="C18" s="7">
        <f>SUM(C4:C17)</f>
        <v>37710</v>
      </c>
      <c r="D18" s="7">
        <f t="shared" ref="D18:R18" si="0">SUM(D4:D17)</f>
        <v>37710</v>
      </c>
      <c r="E18" s="7">
        <f t="shared" si="0"/>
        <v>37710</v>
      </c>
      <c r="F18" s="7">
        <f t="shared" si="0"/>
        <v>37710</v>
      </c>
      <c r="G18" s="7">
        <f t="shared" si="0"/>
        <v>37710</v>
      </c>
      <c r="H18" s="7">
        <f t="shared" si="0"/>
        <v>37710</v>
      </c>
      <c r="I18" s="7">
        <f t="shared" si="0"/>
        <v>37710</v>
      </c>
      <c r="J18" s="7">
        <f t="shared" si="0"/>
        <v>37710</v>
      </c>
      <c r="K18" s="7">
        <f t="shared" si="0"/>
        <v>38841.300000000003</v>
      </c>
      <c r="L18" s="7">
        <f t="shared" si="0"/>
        <v>38841.300000000003</v>
      </c>
      <c r="M18" s="7">
        <f t="shared" si="0"/>
        <v>38841.300000000003</v>
      </c>
      <c r="N18" s="7">
        <f t="shared" si="0"/>
        <v>38841.300000000003</v>
      </c>
      <c r="O18" s="7">
        <f t="shared" si="0"/>
        <v>40006.538999999997</v>
      </c>
      <c r="P18" s="7">
        <f t="shared" si="0"/>
        <v>40006.538999999997</v>
      </c>
      <c r="Q18" s="7">
        <f t="shared" si="0"/>
        <v>40006.538999999997</v>
      </c>
      <c r="R18" s="7">
        <f t="shared" si="0"/>
        <v>40006.538999999997</v>
      </c>
    </row>
    <row r="19" spans="1:1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A20" s="8" t="s">
        <v>25</v>
      </c>
      <c r="B20" s="11"/>
      <c r="C20" s="6"/>
      <c r="D20" s="6"/>
      <c r="E20" s="6"/>
      <c r="F20" s="9">
        <f>C18+D18++E18+F18</f>
        <v>150840</v>
      </c>
      <c r="G20" s="6"/>
      <c r="H20" s="6"/>
      <c r="I20" s="6"/>
      <c r="J20" s="9">
        <f>G18+H18+I18+J18</f>
        <v>150840</v>
      </c>
      <c r="K20" s="6"/>
      <c r="L20" s="6"/>
      <c r="M20" s="6"/>
      <c r="N20" s="9">
        <f>K18+L18+M18+N18</f>
        <v>155365.20000000001</v>
      </c>
      <c r="O20" s="6"/>
      <c r="P20" s="6"/>
      <c r="Q20" s="6"/>
      <c r="R20" s="9">
        <f>O18+P18+Q18+R18</f>
        <v>160026.15599999999</v>
      </c>
    </row>
    <row r="21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10" t="s">
        <v>45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4">
        <f>F20+J20+N20+R20</f>
        <v>617071.35600000003</v>
      </c>
    </row>
  </sheetData>
  <mergeCells count="5">
    <mergeCell ref="C2:F2"/>
    <mergeCell ref="G2:J2"/>
    <mergeCell ref="K2:N2"/>
    <mergeCell ref="O2:R2"/>
    <mergeCell ref="C1:R1"/>
  </mergeCells>
  <pageMargins left="0.19685039370078741" right="0.19685039370078741" top="0.19685039370078741" bottom="0.19685039370078741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6"/>
  <sheetViews>
    <sheetView zoomScaleNormal="100" workbookViewId="0">
      <selection sqref="A1:R26"/>
    </sheetView>
  </sheetViews>
  <sheetFormatPr defaultColWidth="9.125" defaultRowHeight="12.75"/>
  <cols>
    <col min="1" max="1" width="15.875" style="6" customWidth="1"/>
    <col min="2" max="2" width="8.25" style="6" bestFit="1" customWidth="1"/>
    <col min="3" max="3" width="10.375" style="6" customWidth="1"/>
    <col min="4" max="4" width="11.125" style="6" customWidth="1"/>
    <col min="5" max="5" width="6.625" style="6" bestFit="1" customWidth="1"/>
    <col min="6" max="6" width="7.625" style="6" bestFit="1" customWidth="1"/>
    <col min="7" max="9" width="6.625" style="6" bestFit="1" customWidth="1"/>
    <col min="10" max="10" width="7.625" style="6" bestFit="1" customWidth="1"/>
    <col min="11" max="13" width="6.625" style="6" bestFit="1" customWidth="1"/>
    <col min="14" max="14" width="7.625" style="6" bestFit="1" customWidth="1"/>
    <col min="15" max="17" width="6.625" style="6" bestFit="1" customWidth="1"/>
    <col min="18" max="18" width="8.375" style="6" bestFit="1" customWidth="1"/>
    <col min="19" max="16384" width="9.125" style="6"/>
  </cols>
  <sheetData>
    <row r="1" spans="1:18">
      <c r="A1" s="6" t="s">
        <v>46</v>
      </c>
    </row>
    <row r="2" spans="1:18">
      <c r="A2" s="6" t="s">
        <v>56</v>
      </c>
    </row>
    <row r="4" spans="1:18" ht="38.25">
      <c r="A4" s="145"/>
      <c r="B4" s="146" t="s">
        <v>49</v>
      </c>
      <c r="C4" s="146" t="s">
        <v>50</v>
      </c>
      <c r="D4" s="147" t="s">
        <v>57</v>
      </c>
    </row>
    <row r="5" spans="1:18">
      <c r="A5" s="148" t="s">
        <v>47</v>
      </c>
      <c r="B5" s="149">
        <v>2</v>
      </c>
      <c r="C5" s="150">
        <v>400</v>
      </c>
      <c r="D5" s="5">
        <f>C5*B5</f>
        <v>800</v>
      </c>
    </row>
    <row r="6" spans="1:18">
      <c r="A6" s="148" t="s">
        <v>48</v>
      </c>
      <c r="B6" s="149">
        <v>4</v>
      </c>
      <c r="C6" s="150">
        <v>200</v>
      </c>
      <c r="D6" s="5">
        <f>C6*B6</f>
        <v>800</v>
      </c>
    </row>
    <row r="7" spans="1:18">
      <c r="A7" s="148" t="s">
        <v>52</v>
      </c>
      <c r="B7" s="149">
        <v>2</v>
      </c>
      <c r="C7" s="150">
        <v>280</v>
      </c>
      <c r="D7" s="5">
        <f>C7*B7</f>
        <v>560</v>
      </c>
    </row>
    <row r="8" spans="1:18" ht="25.5">
      <c r="A8" s="148" t="s">
        <v>51</v>
      </c>
      <c r="B8" s="149">
        <v>2</v>
      </c>
      <c r="C8" s="150">
        <v>900</v>
      </c>
      <c r="D8" s="5">
        <f>C8*B8</f>
        <v>1800</v>
      </c>
    </row>
    <row r="9" spans="1:18" ht="25.5">
      <c r="A9" s="148" t="s">
        <v>59</v>
      </c>
      <c r="B9" s="175"/>
      <c r="C9" s="176"/>
      <c r="D9" s="9">
        <f>SUM(D5:D8)</f>
        <v>3960</v>
      </c>
    </row>
    <row r="10" spans="1:18">
      <c r="A10" s="177" t="s">
        <v>60</v>
      </c>
      <c r="D10" s="5">
        <f>D5+D6+D7</f>
        <v>2160</v>
      </c>
    </row>
    <row r="11" spans="1:18">
      <c r="A11" s="177" t="s">
        <v>61</v>
      </c>
      <c r="D11" s="5">
        <f>D8</f>
        <v>1800</v>
      </c>
    </row>
    <row r="13" spans="1:18" ht="13.5" thickBot="1"/>
    <row r="14" spans="1:18" ht="13.5" thickBot="1">
      <c r="C14" s="271" t="s">
        <v>58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3"/>
    </row>
    <row r="15" spans="1:18">
      <c r="C15" s="274" t="s">
        <v>31</v>
      </c>
      <c r="D15" s="275"/>
      <c r="E15" s="275"/>
      <c r="F15" s="276"/>
      <c r="G15" s="277" t="s">
        <v>32</v>
      </c>
      <c r="H15" s="278"/>
      <c r="I15" s="278"/>
      <c r="J15" s="279"/>
      <c r="K15" s="277" t="s">
        <v>33</v>
      </c>
      <c r="L15" s="278"/>
      <c r="M15" s="278"/>
      <c r="N15" s="279"/>
      <c r="O15" s="277" t="s">
        <v>34</v>
      </c>
      <c r="P15" s="278"/>
      <c r="Q15" s="278"/>
      <c r="R15" s="279"/>
    </row>
    <row r="16" spans="1:18" ht="25.5">
      <c r="B16" s="178" t="s">
        <v>49</v>
      </c>
      <c r="C16" s="179" t="s">
        <v>38</v>
      </c>
      <c r="D16" s="180" t="s">
        <v>39</v>
      </c>
      <c r="E16" s="180" t="s">
        <v>40</v>
      </c>
      <c r="F16" s="181" t="s">
        <v>41</v>
      </c>
      <c r="G16" s="179" t="s">
        <v>38</v>
      </c>
      <c r="H16" s="180" t="s">
        <v>39</v>
      </c>
      <c r="I16" s="180" t="s">
        <v>40</v>
      </c>
      <c r="J16" s="181" t="s">
        <v>41</v>
      </c>
      <c r="K16" s="179" t="s">
        <v>38</v>
      </c>
      <c r="L16" s="180" t="s">
        <v>39</v>
      </c>
      <c r="M16" s="180" t="s">
        <v>40</v>
      </c>
      <c r="N16" s="181" t="s">
        <v>41</v>
      </c>
      <c r="O16" s="179" t="s">
        <v>38</v>
      </c>
      <c r="P16" s="180" t="s">
        <v>39</v>
      </c>
      <c r="Q16" s="180" t="s">
        <v>40</v>
      </c>
      <c r="R16" s="181" t="s">
        <v>41</v>
      </c>
    </row>
    <row r="17" spans="1:18">
      <c r="A17" s="182" t="s">
        <v>53</v>
      </c>
      <c r="B17" s="183">
        <f>B5</f>
        <v>2</v>
      </c>
      <c r="C17" s="184">
        <f>B5*C5*3</f>
        <v>2400</v>
      </c>
      <c r="D17" s="5">
        <f>B5*C5*3</f>
        <v>2400</v>
      </c>
      <c r="E17" s="5">
        <f>B5*C5*3</f>
        <v>2400</v>
      </c>
      <c r="F17" s="185">
        <f>B5*C5*3</f>
        <v>2400</v>
      </c>
      <c r="G17" s="184">
        <f>B5*C5*3</f>
        <v>2400</v>
      </c>
      <c r="H17" s="5">
        <f>B5*C5*3</f>
        <v>2400</v>
      </c>
      <c r="I17" s="5">
        <f>B5*C5*3</f>
        <v>2400</v>
      </c>
      <c r="J17" s="185">
        <f>B5*C5*3</f>
        <v>2400</v>
      </c>
      <c r="K17" s="184">
        <f>B5*C5*3</f>
        <v>2400</v>
      </c>
      <c r="L17" s="5">
        <f>B5*C5*3</f>
        <v>2400</v>
      </c>
      <c r="M17" s="5">
        <f>B5*C5*3</f>
        <v>2400</v>
      </c>
      <c r="N17" s="185">
        <f>B5*C5*3</f>
        <v>2400</v>
      </c>
      <c r="O17" s="184">
        <f>B5*C5*3</f>
        <v>2400</v>
      </c>
      <c r="P17" s="5">
        <f>B5*C5*3</f>
        <v>2400</v>
      </c>
      <c r="Q17" s="5">
        <f>B5*C5*3</f>
        <v>2400</v>
      </c>
      <c r="R17" s="185">
        <f>B5*C5*3</f>
        <v>2400</v>
      </c>
    </row>
    <row r="18" spans="1:18">
      <c r="A18" s="182" t="s">
        <v>54</v>
      </c>
      <c r="B18" s="183">
        <f>B6</f>
        <v>4</v>
      </c>
      <c r="C18" s="184">
        <f>B6*C6*3</f>
        <v>2400</v>
      </c>
      <c r="D18" s="5">
        <f t="shared" ref="D18:D19" si="0">B6*C6*3</f>
        <v>2400</v>
      </c>
      <c r="E18" s="5">
        <f t="shared" ref="E18:E19" si="1">B6*C6*3</f>
        <v>2400</v>
      </c>
      <c r="F18" s="185">
        <f t="shared" ref="F18:F19" si="2">B6*C6*3</f>
        <v>2400</v>
      </c>
      <c r="G18" s="184">
        <f t="shared" ref="G18:G19" si="3">B6*C6*3</f>
        <v>2400</v>
      </c>
      <c r="H18" s="5">
        <f t="shared" ref="H18:H19" si="4">B6*C6*3</f>
        <v>2400</v>
      </c>
      <c r="I18" s="5">
        <f t="shared" ref="I18:I19" si="5">B6*C6*3</f>
        <v>2400</v>
      </c>
      <c r="J18" s="185">
        <f t="shared" ref="J18:J19" si="6">B6*C6*3</f>
        <v>2400</v>
      </c>
      <c r="K18" s="184">
        <f t="shared" ref="K18:K19" si="7">B6*C6*3</f>
        <v>2400</v>
      </c>
      <c r="L18" s="5">
        <f t="shared" ref="L18:L19" si="8">B6*C6*3</f>
        <v>2400</v>
      </c>
      <c r="M18" s="5">
        <f t="shared" ref="M18:M19" si="9">B6*C6*3</f>
        <v>2400</v>
      </c>
      <c r="N18" s="185">
        <f t="shared" ref="N18:N19" si="10">B6*C6*3</f>
        <v>2400</v>
      </c>
      <c r="O18" s="184">
        <f t="shared" ref="O18:O19" si="11">B6*C6*3</f>
        <v>2400</v>
      </c>
      <c r="P18" s="5">
        <f t="shared" ref="P18:P19" si="12">B6*C6*3</f>
        <v>2400</v>
      </c>
      <c r="Q18" s="5">
        <f t="shared" ref="Q18:Q19" si="13">B6*C6*3</f>
        <v>2400</v>
      </c>
      <c r="R18" s="185">
        <f t="shared" ref="R18:R19" si="14">B6*C6*3</f>
        <v>2400</v>
      </c>
    </row>
    <row r="19" spans="1:18">
      <c r="A19" s="182" t="s">
        <v>55</v>
      </c>
      <c r="B19" s="183">
        <f>B7</f>
        <v>2</v>
      </c>
      <c r="C19" s="184">
        <f>B7*C7*3</f>
        <v>1680</v>
      </c>
      <c r="D19" s="5">
        <f t="shared" si="0"/>
        <v>1680</v>
      </c>
      <c r="E19" s="5">
        <f t="shared" si="1"/>
        <v>1680</v>
      </c>
      <c r="F19" s="185">
        <f t="shared" si="2"/>
        <v>1680</v>
      </c>
      <c r="G19" s="184">
        <f t="shared" si="3"/>
        <v>1680</v>
      </c>
      <c r="H19" s="5">
        <f t="shared" si="4"/>
        <v>1680</v>
      </c>
      <c r="I19" s="5">
        <f t="shared" si="5"/>
        <v>1680</v>
      </c>
      <c r="J19" s="185">
        <f t="shared" si="6"/>
        <v>1680</v>
      </c>
      <c r="K19" s="184">
        <f t="shared" si="7"/>
        <v>1680</v>
      </c>
      <c r="L19" s="5">
        <f t="shared" si="8"/>
        <v>1680</v>
      </c>
      <c r="M19" s="5">
        <f t="shared" si="9"/>
        <v>1680</v>
      </c>
      <c r="N19" s="185">
        <f t="shared" si="10"/>
        <v>1680</v>
      </c>
      <c r="O19" s="184">
        <f t="shared" si="11"/>
        <v>1680</v>
      </c>
      <c r="P19" s="5">
        <f t="shared" si="12"/>
        <v>1680</v>
      </c>
      <c r="Q19" s="5">
        <f t="shared" si="13"/>
        <v>1680</v>
      </c>
      <c r="R19" s="185">
        <f t="shared" si="14"/>
        <v>1680</v>
      </c>
    </row>
    <row r="20" spans="1:18" ht="13.5" thickBot="1">
      <c r="A20" s="154" t="s">
        <v>62</v>
      </c>
      <c r="B20" s="186">
        <f>SUM(B17:B19)</f>
        <v>8</v>
      </c>
      <c r="C20" s="187">
        <f>SUM(C17:C19)</f>
        <v>6480</v>
      </c>
      <c r="D20" s="188">
        <f t="shared" ref="D20:R20" si="15">SUM(D17:D19)</f>
        <v>6480</v>
      </c>
      <c r="E20" s="188">
        <f t="shared" si="15"/>
        <v>6480</v>
      </c>
      <c r="F20" s="189">
        <f t="shared" si="15"/>
        <v>6480</v>
      </c>
      <c r="G20" s="187">
        <f t="shared" si="15"/>
        <v>6480</v>
      </c>
      <c r="H20" s="188">
        <f t="shared" si="15"/>
        <v>6480</v>
      </c>
      <c r="I20" s="188">
        <f t="shared" si="15"/>
        <v>6480</v>
      </c>
      <c r="J20" s="189">
        <f t="shared" si="15"/>
        <v>6480</v>
      </c>
      <c r="K20" s="187">
        <f t="shared" si="15"/>
        <v>6480</v>
      </c>
      <c r="L20" s="188">
        <f t="shared" si="15"/>
        <v>6480</v>
      </c>
      <c r="M20" s="188">
        <f t="shared" si="15"/>
        <v>6480</v>
      </c>
      <c r="N20" s="189">
        <f t="shared" si="15"/>
        <v>6480</v>
      </c>
      <c r="O20" s="187">
        <f t="shared" si="15"/>
        <v>6480</v>
      </c>
      <c r="P20" s="188">
        <f t="shared" si="15"/>
        <v>6480</v>
      </c>
      <c r="Q20" s="188">
        <f t="shared" si="15"/>
        <v>6480</v>
      </c>
      <c r="R20" s="189">
        <f t="shared" si="15"/>
        <v>6480</v>
      </c>
    </row>
    <row r="21" spans="1:18">
      <c r="A21" s="154" t="s">
        <v>25</v>
      </c>
      <c r="B21" s="175"/>
      <c r="C21" s="175"/>
      <c r="D21" s="175"/>
      <c r="E21" s="175"/>
      <c r="F21" s="190">
        <f>C20+D20+E20+F20</f>
        <v>25920</v>
      </c>
      <c r="G21" s="175"/>
      <c r="H21" s="175"/>
      <c r="I21" s="175"/>
      <c r="J21" s="190">
        <f>G20+H20+I20+J20</f>
        <v>25920</v>
      </c>
      <c r="K21" s="175"/>
      <c r="L21" s="175"/>
      <c r="M21" s="175"/>
      <c r="N21" s="190">
        <f>K20+L20+M20+N20</f>
        <v>25920</v>
      </c>
      <c r="O21" s="175"/>
      <c r="P21" s="175"/>
      <c r="Q21" s="175"/>
      <c r="R21" s="190">
        <f>O20+P20+Q20+R20</f>
        <v>25920</v>
      </c>
    </row>
    <row r="23" spans="1:18" ht="25.5">
      <c r="A23" s="191" t="s">
        <v>63</v>
      </c>
      <c r="B23" s="192">
        <f>B8</f>
        <v>2</v>
      </c>
      <c r="C23" s="193">
        <f>B8*C8</f>
        <v>1800</v>
      </c>
    </row>
    <row r="24" spans="1:18" ht="25.5">
      <c r="A24" s="191" t="s">
        <v>64</v>
      </c>
      <c r="F24" s="194">
        <f>F21+C23</f>
        <v>27720</v>
      </c>
    </row>
    <row r="26" spans="1:18" ht="25.5">
      <c r="A26" s="195" t="s">
        <v>65</v>
      </c>
      <c r="R26" s="196">
        <f>F24+J21+N21+R21</f>
        <v>105480</v>
      </c>
    </row>
  </sheetData>
  <mergeCells count="5">
    <mergeCell ref="C14:R14"/>
    <mergeCell ref="C15:F15"/>
    <mergeCell ref="G15:J15"/>
    <mergeCell ref="K15:N15"/>
    <mergeCell ref="O15:R15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A2" sqref="A2:D13"/>
    </sheetView>
  </sheetViews>
  <sheetFormatPr defaultRowHeight="14.25"/>
  <cols>
    <col min="1" max="1" width="25.25" customWidth="1"/>
    <col min="2" max="2" width="15.875" customWidth="1"/>
    <col min="3" max="3" width="18.625" customWidth="1"/>
    <col min="4" max="4" width="22.375" customWidth="1"/>
  </cols>
  <sheetData>
    <row r="1" spans="1:6">
      <c r="A1" s="136"/>
      <c r="B1" s="136"/>
      <c r="C1" s="136"/>
      <c r="D1" s="136"/>
      <c r="E1" s="135"/>
      <c r="F1" s="135"/>
    </row>
    <row r="2" spans="1:6">
      <c r="A2" s="136" t="s">
        <v>46</v>
      </c>
      <c r="B2" s="136"/>
      <c r="C2" s="136"/>
      <c r="D2" s="136"/>
      <c r="E2" s="135"/>
      <c r="F2" s="135"/>
    </row>
    <row r="3" spans="1:6">
      <c r="A3" s="136" t="s">
        <v>247</v>
      </c>
      <c r="B3" s="136"/>
      <c r="C3" s="136"/>
      <c r="D3" s="136"/>
      <c r="E3" s="135"/>
      <c r="F3" s="135"/>
    </row>
    <row r="4" spans="1:6">
      <c r="A4" s="136"/>
      <c r="B4" s="136"/>
      <c r="C4" s="136"/>
      <c r="D4" s="136"/>
      <c r="E4" s="135"/>
      <c r="F4" s="135"/>
    </row>
    <row r="5" spans="1:6">
      <c r="A5" s="197" t="s">
        <v>249</v>
      </c>
      <c r="B5" s="146" t="s">
        <v>49</v>
      </c>
      <c r="C5" s="146" t="s">
        <v>50</v>
      </c>
      <c r="D5" s="147" t="s">
        <v>57</v>
      </c>
      <c r="E5" s="135"/>
      <c r="F5" s="135"/>
    </row>
    <row r="6" spans="1:6">
      <c r="A6" s="148" t="s">
        <v>47</v>
      </c>
      <c r="B6" s="149">
        <f>Projected_fleet_plan!B5</f>
        <v>2</v>
      </c>
      <c r="C6" s="150">
        <f>Projected_fleet_plan!C5</f>
        <v>400</v>
      </c>
      <c r="D6" s="5">
        <f>C6*B6</f>
        <v>800</v>
      </c>
      <c r="E6" s="135"/>
      <c r="F6" s="135"/>
    </row>
    <row r="7" spans="1:6">
      <c r="A7" s="148" t="s">
        <v>48</v>
      </c>
      <c r="B7" s="149">
        <f>Projected_fleet_plan!B6</f>
        <v>4</v>
      </c>
      <c r="C7" s="150">
        <f>Projected_fleet_plan!C6</f>
        <v>200</v>
      </c>
      <c r="D7" s="5">
        <f>C7*B7</f>
        <v>800</v>
      </c>
      <c r="E7" s="135"/>
      <c r="F7" s="135"/>
    </row>
    <row r="8" spans="1:6">
      <c r="A8" s="148" t="s">
        <v>52</v>
      </c>
      <c r="B8" s="149">
        <f>Projected_fleet_plan!B7</f>
        <v>2</v>
      </c>
      <c r="C8" s="150">
        <f>Projected_fleet_plan!C7</f>
        <v>280</v>
      </c>
      <c r="D8" s="5">
        <f>C8*B8</f>
        <v>560</v>
      </c>
      <c r="E8" s="135"/>
      <c r="F8" s="135"/>
    </row>
    <row r="9" spans="1:6">
      <c r="A9" s="148" t="s">
        <v>51</v>
      </c>
      <c r="B9" s="149">
        <f>Projected_fleet_plan!B8</f>
        <v>2</v>
      </c>
      <c r="C9" s="150">
        <f>Projected_fleet_plan!C8</f>
        <v>900</v>
      </c>
      <c r="D9" s="5">
        <f>C9*B9</f>
        <v>1800</v>
      </c>
      <c r="E9" s="135"/>
      <c r="F9" s="135"/>
    </row>
    <row r="10" spans="1:6">
      <c r="A10" s="151" t="s">
        <v>59</v>
      </c>
      <c r="B10" s="152"/>
      <c r="C10" s="153"/>
      <c r="D10" s="9">
        <f>SUM(D6:D9)</f>
        <v>3960</v>
      </c>
      <c r="E10" s="135"/>
      <c r="F10" s="135"/>
    </row>
    <row r="11" spans="1:6">
      <c r="A11" s="154" t="s">
        <v>248</v>
      </c>
      <c r="B11" s="136"/>
      <c r="C11" s="136"/>
      <c r="D11" s="155">
        <f>D6+D7+D8</f>
        <v>2160</v>
      </c>
      <c r="E11" s="135"/>
      <c r="F11" s="135"/>
    </row>
    <row r="12" spans="1:6">
      <c r="A12" s="154" t="s">
        <v>61</v>
      </c>
      <c r="B12" s="136"/>
      <c r="C12" s="136"/>
      <c r="D12" s="155">
        <f>D9</f>
        <v>1800</v>
      </c>
      <c r="E12" s="135"/>
      <c r="F12" s="135"/>
    </row>
    <row r="13" spans="1:6">
      <c r="A13" s="136"/>
      <c r="B13" s="136"/>
      <c r="C13" s="136"/>
      <c r="D13" s="136"/>
      <c r="E13" s="135"/>
      <c r="F13" s="135"/>
    </row>
    <row r="14" spans="1:6">
      <c r="A14" s="135"/>
      <c r="B14" s="135"/>
      <c r="C14" s="135"/>
      <c r="D14" s="135"/>
      <c r="E14" s="135"/>
      <c r="F14" s="135"/>
    </row>
    <row r="15" spans="1:6">
      <c r="A15" s="135"/>
      <c r="B15" s="135"/>
      <c r="C15" s="135"/>
      <c r="D15" s="135"/>
      <c r="E15" s="135"/>
      <c r="F15" s="13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86"/>
  <sheetViews>
    <sheetView topLeftCell="A120" zoomScaleNormal="100" workbookViewId="0">
      <selection activeCell="A142" sqref="A142:O186"/>
    </sheetView>
  </sheetViews>
  <sheetFormatPr defaultColWidth="9" defaultRowHeight="11.25"/>
  <cols>
    <col min="1" max="1" width="4" style="15" customWidth="1"/>
    <col min="2" max="2" width="19.25" style="15" customWidth="1"/>
    <col min="3" max="3" width="13.125" style="15" customWidth="1"/>
    <col min="4" max="4" width="8.75" style="15" bestFit="1" customWidth="1"/>
    <col min="5" max="5" width="8.625" style="15" bestFit="1" customWidth="1"/>
    <col min="6" max="6" width="9" style="15"/>
    <col min="7" max="7" width="8.125" style="15" bestFit="1" customWidth="1"/>
    <col min="8" max="8" width="9" style="15"/>
    <col min="9" max="9" width="7.625" style="15" bestFit="1" customWidth="1"/>
    <col min="10" max="10" width="6.875" style="15" bestFit="1" customWidth="1"/>
    <col min="11" max="11" width="7.875" style="15" bestFit="1" customWidth="1"/>
    <col min="12" max="12" width="7.625" style="15" bestFit="1" customWidth="1"/>
    <col min="13" max="14" width="6.875" style="15" bestFit="1" customWidth="1"/>
    <col min="15" max="15" width="7.625" style="15" bestFit="1" customWidth="1"/>
    <col min="16" max="16384" width="9" style="15"/>
  </cols>
  <sheetData>
    <row r="1" spans="1:15">
      <c r="A1" s="15" t="s">
        <v>118</v>
      </c>
    </row>
    <row r="2" spans="1:15" ht="12" thickBot="1"/>
    <row r="3" spans="1:15" ht="12" thickBot="1">
      <c r="D3" s="280" t="s">
        <v>126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2"/>
    </row>
    <row r="4" spans="1:15" ht="12" thickBot="1">
      <c r="D4" s="283" t="s">
        <v>107</v>
      </c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5"/>
    </row>
    <row r="5" spans="1:15">
      <c r="D5" s="286" t="s">
        <v>38</v>
      </c>
      <c r="E5" s="286"/>
      <c r="F5" s="286"/>
      <c r="G5" s="287" t="s">
        <v>39</v>
      </c>
      <c r="H5" s="287"/>
      <c r="I5" s="287"/>
      <c r="J5" s="287" t="s">
        <v>40</v>
      </c>
      <c r="K5" s="287"/>
      <c r="L5" s="287"/>
      <c r="M5" s="287" t="s">
        <v>41</v>
      </c>
      <c r="N5" s="287"/>
      <c r="O5" s="287"/>
    </row>
    <row r="6" spans="1:15">
      <c r="D6" s="39">
        <v>41091</v>
      </c>
      <c r="E6" s="39">
        <v>41122</v>
      </c>
      <c r="F6" s="39">
        <v>41153</v>
      </c>
      <c r="G6" s="39">
        <v>41183</v>
      </c>
      <c r="H6" s="39">
        <v>41214</v>
      </c>
      <c r="I6" s="39">
        <v>41244</v>
      </c>
      <c r="J6" s="39">
        <v>41275</v>
      </c>
      <c r="K6" s="39">
        <v>41306</v>
      </c>
      <c r="L6" s="39">
        <v>41334</v>
      </c>
      <c r="M6" s="39">
        <v>41365</v>
      </c>
      <c r="N6" s="39">
        <v>41395</v>
      </c>
      <c r="O6" s="39">
        <v>41426</v>
      </c>
    </row>
    <row r="8" spans="1:15">
      <c r="A8" s="21">
        <v>1</v>
      </c>
      <c r="B8" s="21" t="s">
        <v>119</v>
      </c>
      <c r="C8" s="67" t="s">
        <v>131</v>
      </c>
      <c r="D8" s="40">
        <f t="shared" ref="D8:D15" si="0">I32</f>
        <v>946.4</v>
      </c>
      <c r="E8" s="40">
        <f>I32</f>
        <v>946.4</v>
      </c>
      <c r="F8" s="40">
        <f>I32</f>
        <v>946.4</v>
      </c>
      <c r="G8" s="40">
        <f>I32</f>
        <v>946.4</v>
      </c>
      <c r="H8" s="40">
        <f>I32</f>
        <v>946.4</v>
      </c>
      <c r="I8" s="40">
        <f>I32</f>
        <v>946.4</v>
      </c>
      <c r="J8" s="40">
        <f>I32</f>
        <v>946.4</v>
      </c>
      <c r="K8" s="40">
        <f>I32</f>
        <v>946.4</v>
      </c>
      <c r="L8" s="40">
        <f>I32</f>
        <v>946.4</v>
      </c>
      <c r="M8" s="40">
        <f>I32</f>
        <v>946.4</v>
      </c>
      <c r="N8" s="40">
        <f>I32</f>
        <v>946.4</v>
      </c>
      <c r="O8" s="40">
        <f>I32</f>
        <v>946.4</v>
      </c>
    </row>
    <row r="9" spans="1:15">
      <c r="A9" s="21">
        <v>2</v>
      </c>
      <c r="B9" s="21" t="s">
        <v>120</v>
      </c>
      <c r="C9" s="67" t="s">
        <v>132</v>
      </c>
      <c r="D9" s="40">
        <f t="shared" si="0"/>
        <v>354.90000000000003</v>
      </c>
      <c r="E9" s="40">
        <f t="shared" ref="E9:E18" si="1">I33</f>
        <v>354.90000000000003</v>
      </c>
      <c r="F9" s="40">
        <f t="shared" ref="F9:F18" si="2">I33</f>
        <v>354.90000000000003</v>
      </c>
      <c r="G9" s="40">
        <f t="shared" ref="G9:G18" si="3">I33</f>
        <v>354.90000000000003</v>
      </c>
      <c r="H9" s="40">
        <f t="shared" ref="H9:H18" si="4">I33</f>
        <v>354.90000000000003</v>
      </c>
      <c r="I9" s="40">
        <f t="shared" ref="I9:I15" si="5">I33</f>
        <v>354.90000000000003</v>
      </c>
      <c r="J9" s="40">
        <f t="shared" ref="J9:J15" si="6">I33</f>
        <v>354.90000000000003</v>
      </c>
      <c r="K9" s="40">
        <f t="shared" ref="K9:K15" si="7">I33</f>
        <v>354.90000000000003</v>
      </c>
      <c r="L9" s="40">
        <f t="shared" ref="L9:L15" si="8">I33</f>
        <v>354.90000000000003</v>
      </c>
      <c r="M9" s="40">
        <f t="shared" ref="M9:M15" si="9">I33</f>
        <v>354.90000000000003</v>
      </c>
      <c r="N9" s="40">
        <f t="shared" ref="N9:N15" si="10">I33</f>
        <v>354.90000000000003</v>
      </c>
      <c r="O9" s="40">
        <f t="shared" ref="O9:O15" si="11">I33</f>
        <v>354.90000000000003</v>
      </c>
    </row>
    <row r="10" spans="1:15">
      <c r="A10" s="21">
        <v>3</v>
      </c>
      <c r="B10" s="21" t="s">
        <v>121</v>
      </c>
      <c r="C10" s="67" t="s">
        <v>133</v>
      </c>
      <c r="D10" s="40">
        <f t="shared" si="0"/>
        <v>135.20000000000002</v>
      </c>
      <c r="E10" s="40">
        <f t="shared" si="1"/>
        <v>135.20000000000002</v>
      </c>
      <c r="F10" s="40">
        <f t="shared" si="2"/>
        <v>135.20000000000002</v>
      </c>
      <c r="G10" s="40">
        <f t="shared" si="3"/>
        <v>135.20000000000002</v>
      </c>
      <c r="H10" s="40">
        <f t="shared" si="4"/>
        <v>135.20000000000002</v>
      </c>
      <c r="I10" s="40">
        <f t="shared" si="5"/>
        <v>135.20000000000002</v>
      </c>
      <c r="J10" s="40">
        <f t="shared" si="6"/>
        <v>135.20000000000002</v>
      </c>
      <c r="K10" s="40">
        <f t="shared" si="7"/>
        <v>135.20000000000002</v>
      </c>
      <c r="L10" s="40">
        <f t="shared" si="8"/>
        <v>135.20000000000002</v>
      </c>
      <c r="M10" s="40">
        <f t="shared" si="9"/>
        <v>135.20000000000002</v>
      </c>
      <c r="N10" s="40">
        <f t="shared" si="10"/>
        <v>135.20000000000002</v>
      </c>
      <c r="O10" s="40">
        <f t="shared" si="11"/>
        <v>135.20000000000002</v>
      </c>
    </row>
    <row r="11" spans="1:15">
      <c r="A11" s="21">
        <v>4</v>
      </c>
      <c r="B11" s="21" t="s">
        <v>122</v>
      </c>
      <c r="C11" s="67" t="s">
        <v>134</v>
      </c>
      <c r="D11" s="40">
        <f t="shared" si="0"/>
        <v>135.20000000000002</v>
      </c>
      <c r="E11" s="40">
        <f t="shared" si="1"/>
        <v>135.20000000000002</v>
      </c>
      <c r="F11" s="40">
        <f t="shared" si="2"/>
        <v>135.20000000000002</v>
      </c>
      <c r="G11" s="40">
        <f t="shared" si="3"/>
        <v>135.20000000000002</v>
      </c>
      <c r="H11" s="40">
        <f t="shared" si="4"/>
        <v>135.20000000000002</v>
      </c>
      <c r="I11" s="40">
        <f t="shared" si="5"/>
        <v>135.20000000000002</v>
      </c>
      <c r="J11" s="40">
        <f t="shared" si="6"/>
        <v>135.20000000000002</v>
      </c>
      <c r="K11" s="40">
        <f t="shared" si="7"/>
        <v>135.20000000000002</v>
      </c>
      <c r="L11" s="40">
        <f t="shared" si="8"/>
        <v>135.20000000000002</v>
      </c>
      <c r="M11" s="40">
        <f t="shared" si="9"/>
        <v>135.20000000000002</v>
      </c>
      <c r="N11" s="40">
        <f t="shared" si="10"/>
        <v>135.20000000000002</v>
      </c>
      <c r="O11" s="40">
        <f t="shared" si="11"/>
        <v>135.20000000000002</v>
      </c>
    </row>
    <row r="12" spans="1:15">
      <c r="A12" s="21">
        <v>5</v>
      </c>
      <c r="B12" s="21" t="s">
        <v>123</v>
      </c>
      <c r="C12" s="67" t="s">
        <v>135</v>
      </c>
      <c r="D12" s="40">
        <f t="shared" si="0"/>
        <v>135.20000000000002</v>
      </c>
      <c r="E12" s="40">
        <f t="shared" si="1"/>
        <v>135.20000000000002</v>
      </c>
      <c r="F12" s="40">
        <f t="shared" si="2"/>
        <v>135.20000000000002</v>
      </c>
      <c r="G12" s="40">
        <f t="shared" si="3"/>
        <v>135.20000000000002</v>
      </c>
      <c r="H12" s="40">
        <f t="shared" si="4"/>
        <v>135.20000000000002</v>
      </c>
      <c r="I12" s="40">
        <f t="shared" si="5"/>
        <v>135.20000000000002</v>
      </c>
      <c r="J12" s="40">
        <f t="shared" si="6"/>
        <v>135.20000000000002</v>
      </c>
      <c r="K12" s="40">
        <f t="shared" si="7"/>
        <v>135.20000000000002</v>
      </c>
      <c r="L12" s="40">
        <f t="shared" si="8"/>
        <v>135.20000000000002</v>
      </c>
      <c r="M12" s="40">
        <f t="shared" si="9"/>
        <v>135.20000000000002</v>
      </c>
      <c r="N12" s="40">
        <f t="shared" si="10"/>
        <v>135.20000000000002</v>
      </c>
      <c r="O12" s="40">
        <f t="shared" si="11"/>
        <v>135.20000000000002</v>
      </c>
    </row>
    <row r="13" spans="1:15">
      <c r="A13" s="21">
        <v>6</v>
      </c>
      <c r="B13" s="21" t="s">
        <v>124</v>
      </c>
      <c r="C13" s="67" t="s">
        <v>136</v>
      </c>
      <c r="D13" s="40">
        <f t="shared" si="0"/>
        <v>135.20000000000002</v>
      </c>
      <c r="E13" s="40">
        <f t="shared" si="1"/>
        <v>135.20000000000002</v>
      </c>
      <c r="F13" s="40">
        <f t="shared" si="2"/>
        <v>135.20000000000002</v>
      </c>
      <c r="G13" s="40">
        <f t="shared" si="3"/>
        <v>135.20000000000002</v>
      </c>
      <c r="H13" s="40">
        <f t="shared" si="4"/>
        <v>135.20000000000002</v>
      </c>
      <c r="I13" s="40">
        <f t="shared" si="5"/>
        <v>135.20000000000002</v>
      </c>
      <c r="J13" s="40">
        <f t="shared" si="6"/>
        <v>135.20000000000002</v>
      </c>
      <c r="K13" s="40">
        <f t="shared" si="7"/>
        <v>135.20000000000002</v>
      </c>
      <c r="L13" s="40">
        <f t="shared" si="8"/>
        <v>135.20000000000002</v>
      </c>
      <c r="M13" s="40">
        <f t="shared" si="9"/>
        <v>135.20000000000002</v>
      </c>
      <c r="N13" s="40">
        <f t="shared" si="10"/>
        <v>135.20000000000002</v>
      </c>
      <c r="O13" s="40">
        <f t="shared" si="11"/>
        <v>135.20000000000002</v>
      </c>
    </row>
    <row r="14" spans="1:15">
      <c r="A14" s="21">
        <v>7</v>
      </c>
      <c r="B14" s="21" t="s">
        <v>125</v>
      </c>
      <c r="C14" s="67" t="s">
        <v>137</v>
      </c>
      <c r="D14" s="40">
        <f t="shared" si="0"/>
        <v>148.72</v>
      </c>
      <c r="E14" s="40">
        <f t="shared" si="1"/>
        <v>148.72</v>
      </c>
      <c r="F14" s="40">
        <f t="shared" si="2"/>
        <v>148.72</v>
      </c>
      <c r="G14" s="40">
        <f t="shared" si="3"/>
        <v>148.72</v>
      </c>
      <c r="H14" s="40">
        <f t="shared" si="4"/>
        <v>148.72</v>
      </c>
      <c r="I14" s="40">
        <f t="shared" si="5"/>
        <v>148.72</v>
      </c>
      <c r="J14" s="40">
        <f t="shared" si="6"/>
        <v>148.72</v>
      </c>
      <c r="K14" s="40">
        <f t="shared" si="7"/>
        <v>148.72</v>
      </c>
      <c r="L14" s="40">
        <f t="shared" si="8"/>
        <v>148.72</v>
      </c>
      <c r="M14" s="40">
        <f t="shared" si="9"/>
        <v>148.72</v>
      </c>
      <c r="N14" s="40">
        <f t="shared" si="10"/>
        <v>148.72</v>
      </c>
      <c r="O14" s="40">
        <f t="shared" si="11"/>
        <v>148.72</v>
      </c>
    </row>
    <row r="15" spans="1:15">
      <c r="A15" s="21">
        <v>8</v>
      </c>
      <c r="B15" s="21" t="s">
        <v>127</v>
      </c>
      <c r="C15" s="67" t="s">
        <v>130</v>
      </c>
      <c r="D15" s="40">
        <f t="shared" si="0"/>
        <v>371.8</v>
      </c>
      <c r="E15" s="40">
        <f t="shared" si="1"/>
        <v>371.8</v>
      </c>
      <c r="F15" s="40">
        <f t="shared" si="2"/>
        <v>371.8</v>
      </c>
      <c r="G15" s="40">
        <f t="shared" si="3"/>
        <v>371.8</v>
      </c>
      <c r="H15" s="40">
        <f t="shared" si="4"/>
        <v>371.8</v>
      </c>
      <c r="I15" s="40">
        <f t="shared" si="5"/>
        <v>371.8</v>
      </c>
      <c r="J15" s="40">
        <f t="shared" si="6"/>
        <v>371.8</v>
      </c>
      <c r="K15" s="40">
        <f t="shared" si="7"/>
        <v>371.8</v>
      </c>
      <c r="L15" s="40">
        <f t="shared" si="8"/>
        <v>371.8</v>
      </c>
      <c r="M15" s="40">
        <f t="shared" si="9"/>
        <v>371.8</v>
      </c>
      <c r="N15" s="40">
        <f t="shared" si="10"/>
        <v>371.8</v>
      </c>
      <c r="O15" s="40">
        <f t="shared" si="11"/>
        <v>371.8</v>
      </c>
    </row>
    <row r="16" spans="1:15">
      <c r="A16" s="16"/>
      <c r="B16" s="16"/>
      <c r="C16" s="68"/>
    </row>
    <row r="17" spans="1:15">
      <c r="A17" s="21">
        <v>9</v>
      </c>
      <c r="B17" s="21" t="s">
        <v>128</v>
      </c>
      <c r="C17" s="67" t="s">
        <v>137</v>
      </c>
      <c r="D17" s="40">
        <f>I41</f>
        <v>33.800000000000004</v>
      </c>
      <c r="E17" s="40">
        <f t="shared" si="1"/>
        <v>33.800000000000004</v>
      </c>
      <c r="F17" s="40">
        <f t="shared" si="2"/>
        <v>33.800000000000004</v>
      </c>
      <c r="G17" s="40">
        <f t="shared" si="3"/>
        <v>33.800000000000004</v>
      </c>
      <c r="H17" s="40">
        <f t="shared" si="4"/>
        <v>33.800000000000004</v>
      </c>
      <c r="I17" s="40">
        <f t="shared" ref="I17:I18" si="12">I41</f>
        <v>33.800000000000004</v>
      </c>
      <c r="J17" s="40">
        <f t="shared" ref="J17:J18" si="13">I41</f>
        <v>33.800000000000004</v>
      </c>
      <c r="K17" s="40">
        <f t="shared" ref="K17:K18" si="14">I41</f>
        <v>33.800000000000004</v>
      </c>
      <c r="L17" s="40">
        <f t="shared" ref="L17:L18" si="15">I41</f>
        <v>33.800000000000004</v>
      </c>
      <c r="M17" s="40">
        <f t="shared" ref="M17:M18" si="16">I41</f>
        <v>33.800000000000004</v>
      </c>
      <c r="N17" s="40">
        <f t="shared" ref="N17:N18" si="17">I41</f>
        <v>33.800000000000004</v>
      </c>
      <c r="O17" s="40">
        <f t="shared" ref="O17:O18" si="18">I41</f>
        <v>33.800000000000004</v>
      </c>
    </row>
    <row r="18" spans="1:15">
      <c r="A18" s="21">
        <v>10</v>
      </c>
      <c r="B18" s="21" t="s">
        <v>129</v>
      </c>
      <c r="C18" s="67" t="s">
        <v>137</v>
      </c>
      <c r="D18" s="40">
        <f>I42</f>
        <v>33.800000000000004</v>
      </c>
      <c r="E18" s="40">
        <f t="shared" si="1"/>
        <v>33.800000000000004</v>
      </c>
      <c r="F18" s="40">
        <f t="shared" si="2"/>
        <v>33.800000000000004</v>
      </c>
      <c r="G18" s="40">
        <f t="shared" si="3"/>
        <v>33.800000000000004</v>
      </c>
      <c r="H18" s="40">
        <f t="shared" si="4"/>
        <v>33.800000000000004</v>
      </c>
      <c r="I18" s="40">
        <f t="shared" si="12"/>
        <v>33.800000000000004</v>
      </c>
      <c r="J18" s="40">
        <f t="shared" si="13"/>
        <v>33.800000000000004</v>
      </c>
      <c r="K18" s="40">
        <f t="shared" si="14"/>
        <v>33.800000000000004</v>
      </c>
      <c r="L18" s="40">
        <f t="shared" si="15"/>
        <v>33.800000000000004</v>
      </c>
      <c r="M18" s="40">
        <f t="shared" si="16"/>
        <v>33.800000000000004</v>
      </c>
      <c r="N18" s="40">
        <f t="shared" si="17"/>
        <v>33.800000000000004</v>
      </c>
      <c r="O18" s="40">
        <f t="shared" si="18"/>
        <v>33.800000000000004</v>
      </c>
    </row>
    <row r="20" spans="1:15">
      <c r="B20" s="44" t="s">
        <v>189</v>
      </c>
      <c r="C20" s="20"/>
      <c r="D20" s="43">
        <f>SUM(D8:D18)</f>
        <v>2430.2200000000007</v>
      </c>
      <c r="E20" s="43">
        <f>SUM(E8:E18)</f>
        <v>2430.2200000000007</v>
      </c>
      <c r="F20" s="43">
        <f t="shared" ref="F20:O20" si="19">SUM(F8:F18)</f>
        <v>2430.2200000000007</v>
      </c>
      <c r="G20" s="43">
        <f t="shared" si="19"/>
        <v>2430.2200000000007</v>
      </c>
      <c r="H20" s="43">
        <f t="shared" si="19"/>
        <v>2430.2200000000007</v>
      </c>
      <c r="I20" s="43">
        <f t="shared" si="19"/>
        <v>2430.2200000000007</v>
      </c>
      <c r="J20" s="43">
        <f t="shared" si="19"/>
        <v>2430.2200000000007</v>
      </c>
      <c r="K20" s="43">
        <f t="shared" si="19"/>
        <v>2430.2200000000007</v>
      </c>
      <c r="L20" s="43">
        <f t="shared" si="19"/>
        <v>2430.2200000000007</v>
      </c>
      <c r="M20" s="43">
        <f t="shared" si="19"/>
        <v>2430.2200000000007</v>
      </c>
      <c r="N20" s="43">
        <f t="shared" si="19"/>
        <v>2430.2200000000007</v>
      </c>
      <c r="O20" s="43">
        <f t="shared" si="19"/>
        <v>2430.2200000000007</v>
      </c>
    </row>
    <row r="22" spans="1:15">
      <c r="B22" s="45" t="s">
        <v>184</v>
      </c>
      <c r="F22" s="42">
        <f>E20+D20+F20</f>
        <v>7290.6600000000017</v>
      </c>
    </row>
    <row r="23" spans="1:15">
      <c r="B23" s="45" t="s">
        <v>185</v>
      </c>
      <c r="I23" s="42">
        <f>G20+H20+I20</f>
        <v>7290.6600000000017</v>
      </c>
    </row>
    <row r="24" spans="1:15">
      <c r="B24" s="45" t="s">
        <v>186</v>
      </c>
      <c r="L24" s="42">
        <f>J20+K20+L20</f>
        <v>7290.6600000000017</v>
      </c>
    </row>
    <row r="25" spans="1:15">
      <c r="B25" s="45" t="s">
        <v>187</v>
      </c>
      <c r="O25" s="42">
        <f>M20+N20+O20</f>
        <v>7290.6600000000017</v>
      </c>
    </row>
    <row r="27" spans="1:15">
      <c r="B27" s="58" t="s">
        <v>188</v>
      </c>
      <c r="C27" s="42">
        <f>F22+I23+L24+O25</f>
        <v>29162.640000000007</v>
      </c>
    </row>
    <row r="31" spans="1:15" ht="45">
      <c r="D31" s="73" t="s">
        <v>138</v>
      </c>
      <c r="E31" s="73" t="s">
        <v>139</v>
      </c>
      <c r="F31" s="73" t="s">
        <v>144</v>
      </c>
      <c r="G31" s="73" t="s">
        <v>145</v>
      </c>
      <c r="H31" s="73" t="s">
        <v>140</v>
      </c>
      <c r="I31" s="73" t="s">
        <v>143</v>
      </c>
    </row>
    <row r="32" spans="1:15">
      <c r="A32" s="21">
        <v>1</v>
      </c>
      <c r="B32" s="21" t="s">
        <v>119</v>
      </c>
      <c r="C32" s="67" t="s">
        <v>131</v>
      </c>
      <c r="D32" s="71">
        <v>80</v>
      </c>
      <c r="E32" s="69">
        <v>26</v>
      </c>
      <c r="F32" s="69">
        <f>D32*E32</f>
        <v>2080</v>
      </c>
      <c r="G32" s="71">
        <v>0.35</v>
      </c>
      <c r="H32" s="40">
        <v>1.3</v>
      </c>
      <c r="I32" s="74">
        <f>F32*G32*H32</f>
        <v>946.4</v>
      </c>
    </row>
    <row r="33" spans="1:9">
      <c r="A33" s="21">
        <v>2</v>
      </c>
      <c r="B33" s="21" t="s">
        <v>120</v>
      </c>
      <c r="C33" s="67" t="s">
        <v>132</v>
      </c>
      <c r="D33" s="71">
        <v>30</v>
      </c>
      <c r="E33" s="69">
        <v>26</v>
      </c>
      <c r="F33" s="69">
        <f t="shared" ref="F33:F42" si="20">D33*E33</f>
        <v>780</v>
      </c>
      <c r="G33" s="71">
        <v>0.35</v>
      </c>
      <c r="H33" s="40">
        <v>1.3</v>
      </c>
      <c r="I33" s="74">
        <f t="shared" ref="I33:I42" si="21">F33*G33*H33</f>
        <v>354.90000000000003</v>
      </c>
    </row>
    <row r="34" spans="1:9">
      <c r="A34" s="21">
        <v>3</v>
      </c>
      <c r="B34" s="21" t="s">
        <v>121</v>
      </c>
      <c r="C34" s="67" t="s">
        <v>133</v>
      </c>
      <c r="D34" s="71">
        <v>20</v>
      </c>
      <c r="E34" s="69">
        <v>26</v>
      </c>
      <c r="F34" s="69">
        <f t="shared" si="20"/>
        <v>520</v>
      </c>
      <c r="G34" s="71">
        <v>0.2</v>
      </c>
      <c r="H34" s="40">
        <v>1.3</v>
      </c>
      <c r="I34" s="74">
        <f t="shared" si="21"/>
        <v>135.20000000000002</v>
      </c>
    </row>
    <row r="35" spans="1:9">
      <c r="A35" s="21">
        <v>4</v>
      </c>
      <c r="B35" s="21" t="s">
        <v>122</v>
      </c>
      <c r="C35" s="67" t="s">
        <v>134</v>
      </c>
      <c r="D35" s="71">
        <v>20</v>
      </c>
      <c r="E35" s="69">
        <v>26</v>
      </c>
      <c r="F35" s="69">
        <f t="shared" si="20"/>
        <v>520</v>
      </c>
      <c r="G35" s="71">
        <v>0.2</v>
      </c>
      <c r="H35" s="40">
        <v>1.3</v>
      </c>
      <c r="I35" s="74">
        <f t="shared" si="21"/>
        <v>135.20000000000002</v>
      </c>
    </row>
    <row r="36" spans="1:9">
      <c r="A36" s="21">
        <v>5</v>
      </c>
      <c r="B36" s="21" t="s">
        <v>123</v>
      </c>
      <c r="C36" s="67" t="s">
        <v>135</v>
      </c>
      <c r="D36" s="71">
        <v>20</v>
      </c>
      <c r="E36" s="69">
        <v>26</v>
      </c>
      <c r="F36" s="69">
        <f t="shared" si="20"/>
        <v>520</v>
      </c>
      <c r="G36" s="71">
        <v>0.2</v>
      </c>
      <c r="H36" s="40">
        <v>1.3</v>
      </c>
      <c r="I36" s="74">
        <f t="shared" si="21"/>
        <v>135.20000000000002</v>
      </c>
    </row>
    <row r="37" spans="1:9">
      <c r="A37" s="21">
        <v>6</v>
      </c>
      <c r="B37" s="21" t="s">
        <v>124</v>
      </c>
      <c r="C37" s="67" t="s">
        <v>136</v>
      </c>
      <c r="D37" s="71">
        <v>20</v>
      </c>
      <c r="E37" s="69">
        <v>26</v>
      </c>
      <c r="F37" s="69">
        <f t="shared" si="20"/>
        <v>520</v>
      </c>
      <c r="G37" s="71">
        <v>0.2</v>
      </c>
      <c r="H37" s="40">
        <v>1.3</v>
      </c>
      <c r="I37" s="74">
        <f t="shared" si="21"/>
        <v>135.20000000000002</v>
      </c>
    </row>
    <row r="38" spans="1:9">
      <c r="A38" s="21">
        <v>7</v>
      </c>
      <c r="B38" s="21" t="s">
        <v>125</v>
      </c>
      <c r="C38" s="67" t="s">
        <v>137</v>
      </c>
      <c r="D38" s="71">
        <v>20</v>
      </c>
      <c r="E38" s="69">
        <v>26</v>
      </c>
      <c r="F38" s="69">
        <f t="shared" si="20"/>
        <v>520</v>
      </c>
      <c r="G38" s="71">
        <v>0.22</v>
      </c>
      <c r="H38" s="40">
        <v>1.3</v>
      </c>
      <c r="I38" s="74">
        <f t="shared" si="21"/>
        <v>148.72</v>
      </c>
    </row>
    <row r="39" spans="1:9">
      <c r="A39" s="21">
        <v>8</v>
      </c>
      <c r="B39" s="21" t="s">
        <v>127</v>
      </c>
      <c r="C39" s="67" t="s">
        <v>130</v>
      </c>
      <c r="D39" s="71">
        <v>50</v>
      </c>
      <c r="E39" s="69">
        <v>26</v>
      </c>
      <c r="F39" s="69">
        <f t="shared" si="20"/>
        <v>1300</v>
      </c>
      <c r="G39" s="71">
        <v>0.22</v>
      </c>
      <c r="H39" s="40">
        <v>1.3</v>
      </c>
      <c r="I39" s="74">
        <f t="shared" si="21"/>
        <v>371.8</v>
      </c>
    </row>
    <row r="40" spans="1:9">
      <c r="A40" s="16"/>
      <c r="B40" s="16"/>
      <c r="C40" s="68"/>
      <c r="D40" s="72"/>
      <c r="E40" s="70"/>
      <c r="F40" s="70"/>
      <c r="G40" s="72"/>
      <c r="H40" s="66"/>
      <c r="I40" s="75"/>
    </row>
    <row r="41" spans="1:9">
      <c r="A41" s="21">
        <v>9</v>
      </c>
      <c r="B41" s="21" t="s">
        <v>128</v>
      </c>
      <c r="C41" s="67" t="s">
        <v>137</v>
      </c>
      <c r="D41" s="71">
        <v>20</v>
      </c>
      <c r="E41" s="69">
        <v>26</v>
      </c>
      <c r="F41" s="69">
        <f t="shared" si="20"/>
        <v>520</v>
      </c>
      <c r="G41" s="71">
        <v>0.05</v>
      </c>
      <c r="H41" s="40">
        <v>1.3</v>
      </c>
      <c r="I41" s="74">
        <f t="shared" si="21"/>
        <v>33.800000000000004</v>
      </c>
    </row>
    <row r="42" spans="1:9">
      <c r="A42" s="21">
        <v>10</v>
      </c>
      <c r="B42" s="21" t="s">
        <v>129</v>
      </c>
      <c r="C42" s="67" t="s">
        <v>137</v>
      </c>
      <c r="D42" s="71">
        <v>20</v>
      </c>
      <c r="E42" s="69">
        <v>26</v>
      </c>
      <c r="F42" s="69">
        <f t="shared" si="20"/>
        <v>520</v>
      </c>
      <c r="G42" s="71">
        <v>0.05</v>
      </c>
      <c r="H42" s="40">
        <v>1.3</v>
      </c>
      <c r="I42" s="74">
        <f t="shared" si="21"/>
        <v>33.800000000000004</v>
      </c>
    </row>
    <row r="45" spans="1:9">
      <c r="B45" s="55" t="s">
        <v>141</v>
      </c>
      <c r="C45" s="55" t="s">
        <v>142</v>
      </c>
    </row>
    <row r="48" spans="1:9">
      <c r="A48" s="15" t="s">
        <v>118</v>
      </c>
    </row>
    <row r="49" spans="1:15" ht="12" thickBot="1"/>
    <row r="50" spans="1:15" ht="12" thickBot="1">
      <c r="D50" s="280" t="s">
        <v>126</v>
      </c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2"/>
    </row>
    <row r="51" spans="1:15" ht="12" thickBot="1">
      <c r="D51" s="283" t="s">
        <v>108</v>
      </c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5"/>
    </row>
    <row r="52" spans="1:15">
      <c r="D52" s="286" t="s">
        <v>38</v>
      </c>
      <c r="E52" s="286"/>
      <c r="F52" s="286"/>
      <c r="G52" s="287" t="s">
        <v>39</v>
      </c>
      <c r="H52" s="287"/>
      <c r="I52" s="287"/>
      <c r="J52" s="287" t="s">
        <v>40</v>
      </c>
      <c r="K52" s="287"/>
      <c r="L52" s="287"/>
      <c r="M52" s="287" t="s">
        <v>41</v>
      </c>
      <c r="N52" s="287"/>
      <c r="O52" s="287"/>
    </row>
    <row r="53" spans="1:15">
      <c r="D53" s="39">
        <v>41456</v>
      </c>
      <c r="E53" s="39">
        <v>41487</v>
      </c>
      <c r="F53" s="39">
        <v>41518</v>
      </c>
      <c r="G53" s="39">
        <v>41548</v>
      </c>
      <c r="H53" s="39">
        <v>41579</v>
      </c>
      <c r="I53" s="39">
        <v>41609</v>
      </c>
      <c r="J53" s="39">
        <v>41640</v>
      </c>
      <c r="K53" s="39">
        <v>41671</v>
      </c>
      <c r="L53" s="39">
        <v>41699</v>
      </c>
      <c r="M53" s="39">
        <v>41730</v>
      </c>
      <c r="N53" s="39">
        <v>41760</v>
      </c>
      <c r="O53" s="39">
        <v>41791</v>
      </c>
    </row>
    <row r="55" spans="1:15">
      <c r="A55" s="21">
        <v>1</v>
      </c>
      <c r="B55" s="21" t="s">
        <v>119</v>
      </c>
      <c r="C55" s="67" t="s">
        <v>131</v>
      </c>
      <c r="D55" s="40">
        <f t="shared" ref="D55:D62" si="22">I79</f>
        <v>946.4</v>
      </c>
      <c r="E55" s="40">
        <f>I79</f>
        <v>946.4</v>
      </c>
      <c r="F55" s="40">
        <f>I79</f>
        <v>946.4</v>
      </c>
      <c r="G55" s="40">
        <f>I79</f>
        <v>946.4</v>
      </c>
      <c r="H55" s="40">
        <f>I79</f>
        <v>946.4</v>
      </c>
      <c r="I55" s="40">
        <f>I79</f>
        <v>946.4</v>
      </c>
      <c r="J55" s="40">
        <f>I79</f>
        <v>946.4</v>
      </c>
      <c r="K55" s="40">
        <f>I79</f>
        <v>946.4</v>
      </c>
      <c r="L55" s="40">
        <f>I79</f>
        <v>946.4</v>
      </c>
      <c r="M55" s="40">
        <f>I79</f>
        <v>946.4</v>
      </c>
      <c r="N55" s="40">
        <f>I79</f>
        <v>946.4</v>
      </c>
      <c r="O55" s="40">
        <f>I79</f>
        <v>946.4</v>
      </c>
    </row>
    <row r="56" spans="1:15">
      <c r="A56" s="21">
        <v>2</v>
      </c>
      <c r="B56" s="21" t="s">
        <v>120</v>
      </c>
      <c r="C56" s="67" t="s">
        <v>132</v>
      </c>
      <c r="D56" s="40">
        <f t="shared" si="22"/>
        <v>354.90000000000003</v>
      </c>
      <c r="E56" s="40">
        <f t="shared" ref="E56:E62" si="23">I80</f>
        <v>354.90000000000003</v>
      </c>
      <c r="F56" s="40">
        <f t="shared" ref="F56:F62" si="24">I80</f>
        <v>354.90000000000003</v>
      </c>
      <c r="G56" s="40">
        <f t="shared" ref="G56:G65" si="25">I80</f>
        <v>354.90000000000003</v>
      </c>
      <c r="H56" s="40">
        <f t="shared" ref="H56:H62" si="26">I80</f>
        <v>354.90000000000003</v>
      </c>
      <c r="I56" s="40">
        <f t="shared" ref="I56:I62" si="27">I80</f>
        <v>354.90000000000003</v>
      </c>
      <c r="J56" s="40">
        <f t="shared" ref="J56:J62" si="28">I80</f>
        <v>354.90000000000003</v>
      </c>
      <c r="K56" s="40">
        <f t="shared" ref="K56:K62" si="29">I80</f>
        <v>354.90000000000003</v>
      </c>
      <c r="L56" s="40">
        <f t="shared" ref="L56:L62" si="30">I80</f>
        <v>354.90000000000003</v>
      </c>
      <c r="M56" s="40">
        <f t="shared" ref="M56:M62" si="31">I80</f>
        <v>354.90000000000003</v>
      </c>
      <c r="N56" s="40">
        <f t="shared" ref="N56:N62" si="32">I80</f>
        <v>354.90000000000003</v>
      </c>
      <c r="O56" s="40">
        <f t="shared" ref="O56:O62" si="33">I80</f>
        <v>354.90000000000003</v>
      </c>
    </row>
    <row r="57" spans="1:15">
      <c r="A57" s="21">
        <v>3</v>
      </c>
      <c r="B57" s="21" t="s">
        <v>121</v>
      </c>
      <c r="C57" s="67" t="s">
        <v>133</v>
      </c>
      <c r="D57" s="40">
        <f t="shared" si="22"/>
        <v>135.20000000000002</v>
      </c>
      <c r="E57" s="40">
        <f t="shared" si="23"/>
        <v>135.20000000000002</v>
      </c>
      <c r="F57" s="40">
        <f t="shared" si="24"/>
        <v>135.20000000000002</v>
      </c>
      <c r="G57" s="40">
        <f t="shared" si="25"/>
        <v>135.20000000000002</v>
      </c>
      <c r="H57" s="40">
        <f t="shared" si="26"/>
        <v>135.20000000000002</v>
      </c>
      <c r="I57" s="40">
        <f t="shared" si="27"/>
        <v>135.20000000000002</v>
      </c>
      <c r="J57" s="40">
        <f t="shared" si="28"/>
        <v>135.20000000000002</v>
      </c>
      <c r="K57" s="40">
        <f t="shared" si="29"/>
        <v>135.20000000000002</v>
      </c>
      <c r="L57" s="40">
        <f t="shared" si="30"/>
        <v>135.20000000000002</v>
      </c>
      <c r="M57" s="40">
        <f t="shared" si="31"/>
        <v>135.20000000000002</v>
      </c>
      <c r="N57" s="40">
        <f t="shared" si="32"/>
        <v>135.20000000000002</v>
      </c>
      <c r="O57" s="40">
        <f t="shared" si="33"/>
        <v>135.20000000000002</v>
      </c>
    </row>
    <row r="58" spans="1:15">
      <c r="A58" s="21">
        <v>4</v>
      </c>
      <c r="B58" s="21" t="s">
        <v>122</v>
      </c>
      <c r="C58" s="67" t="s">
        <v>134</v>
      </c>
      <c r="D58" s="40">
        <f t="shared" si="22"/>
        <v>135.20000000000002</v>
      </c>
      <c r="E58" s="40">
        <f t="shared" si="23"/>
        <v>135.20000000000002</v>
      </c>
      <c r="F58" s="40">
        <f t="shared" si="24"/>
        <v>135.20000000000002</v>
      </c>
      <c r="G58" s="40">
        <f t="shared" si="25"/>
        <v>135.20000000000002</v>
      </c>
      <c r="H58" s="40">
        <f t="shared" si="26"/>
        <v>135.20000000000002</v>
      </c>
      <c r="I58" s="40">
        <f t="shared" si="27"/>
        <v>135.20000000000002</v>
      </c>
      <c r="J58" s="40">
        <f t="shared" si="28"/>
        <v>135.20000000000002</v>
      </c>
      <c r="K58" s="40">
        <f t="shared" si="29"/>
        <v>135.20000000000002</v>
      </c>
      <c r="L58" s="40">
        <f t="shared" si="30"/>
        <v>135.20000000000002</v>
      </c>
      <c r="M58" s="40">
        <f t="shared" si="31"/>
        <v>135.20000000000002</v>
      </c>
      <c r="N58" s="40">
        <f t="shared" si="32"/>
        <v>135.20000000000002</v>
      </c>
      <c r="O58" s="40">
        <f t="shared" si="33"/>
        <v>135.20000000000002</v>
      </c>
    </row>
    <row r="59" spans="1:15">
      <c r="A59" s="21">
        <v>5</v>
      </c>
      <c r="B59" s="21" t="s">
        <v>123</v>
      </c>
      <c r="C59" s="67" t="s">
        <v>135</v>
      </c>
      <c r="D59" s="40">
        <f t="shared" si="22"/>
        <v>135.20000000000002</v>
      </c>
      <c r="E59" s="40">
        <f t="shared" si="23"/>
        <v>135.20000000000002</v>
      </c>
      <c r="F59" s="40">
        <f t="shared" si="24"/>
        <v>135.20000000000002</v>
      </c>
      <c r="G59" s="40">
        <f t="shared" si="25"/>
        <v>135.20000000000002</v>
      </c>
      <c r="H59" s="40">
        <f t="shared" si="26"/>
        <v>135.20000000000002</v>
      </c>
      <c r="I59" s="40">
        <f t="shared" si="27"/>
        <v>135.20000000000002</v>
      </c>
      <c r="J59" s="40">
        <f t="shared" si="28"/>
        <v>135.20000000000002</v>
      </c>
      <c r="K59" s="40">
        <f t="shared" si="29"/>
        <v>135.20000000000002</v>
      </c>
      <c r="L59" s="40">
        <f t="shared" si="30"/>
        <v>135.20000000000002</v>
      </c>
      <c r="M59" s="40">
        <f t="shared" si="31"/>
        <v>135.20000000000002</v>
      </c>
      <c r="N59" s="40">
        <f t="shared" si="32"/>
        <v>135.20000000000002</v>
      </c>
      <c r="O59" s="40">
        <f t="shared" si="33"/>
        <v>135.20000000000002</v>
      </c>
    </row>
    <row r="60" spans="1:15">
      <c r="A60" s="21">
        <v>6</v>
      </c>
      <c r="B60" s="21" t="s">
        <v>124</v>
      </c>
      <c r="C60" s="67" t="s">
        <v>136</v>
      </c>
      <c r="D60" s="40">
        <f t="shared" si="22"/>
        <v>135.20000000000002</v>
      </c>
      <c r="E60" s="40">
        <f t="shared" si="23"/>
        <v>135.20000000000002</v>
      </c>
      <c r="F60" s="40">
        <f t="shared" si="24"/>
        <v>135.20000000000002</v>
      </c>
      <c r="G60" s="40">
        <f t="shared" si="25"/>
        <v>135.20000000000002</v>
      </c>
      <c r="H60" s="40">
        <f t="shared" si="26"/>
        <v>135.20000000000002</v>
      </c>
      <c r="I60" s="40">
        <f t="shared" si="27"/>
        <v>135.20000000000002</v>
      </c>
      <c r="J60" s="40">
        <f t="shared" si="28"/>
        <v>135.20000000000002</v>
      </c>
      <c r="K60" s="40">
        <f t="shared" si="29"/>
        <v>135.20000000000002</v>
      </c>
      <c r="L60" s="40">
        <f t="shared" si="30"/>
        <v>135.20000000000002</v>
      </c>
      <c r="M60" s="40">
        <f t="shared" si="31"/>
        <v>135.20000000000002</v>
      </c>
      <c r="N60" s="40">
        <f t="shared" si="32"/>
        <v>135.20000000000002</v>
      </c>
      <c r="O60" s="40">
        <f t="shared" si="33"/>
        <v>135.20000000000002</v>
      </c>
    </row>
    <row r="61" spans="1:15">
      <c r="A61" s="21">
        <v>7</v>
      </c>
      <c r="B61" s="21" t="s">
        <v>125</v>
      </c>
      <c r="C61" s="67" t="s">
        <v>137</v>
      </c>
      <c r="D61" s="40">
        <f t="shared" si="22"/>
        <v>148.72</v>
      </c>
      <c r="E61" s="40">
        <f t="shared" si="23"/>
        <v>148.72</v>
      </c>
      <c r="F61" s="40">
        <f t="shared" si="24"/>
        <v>148.72</v>
      </c>
      <c r="G61" s="40">
        <f t="shared" si="25"/>
        <v>148.72</v>
      </c>
      <c r="H61" s="40">
        <f t="shared" si="26"/>
        <v>148.72</v>
      </c>
      <c r="I61" s="40">
        <f t="shared" si="27"/>
        <v>148.72</v>
      </c>
      <c r="J61" s="40">
        <f t="shared" si="28"/>
        <v>148.72</v>
      </c>
      <c r="K61" s="40">
        <f t="shared" si="29"/>
        <v>148.72</v>
      </c>
      <c r="L61" s="40">
        <f t="shared" si="30"/>
        <v>148.72</v>
      </c>
      <c r="M61" s="40">
        <f t="shared" si="31"/>
        <v>148.72</v>
      </c>
      <c r="N61" s="40">
        <f t="shared" si="32"/>
        <v>148.72</v>
      </c>
      <c r="O61" s="40">
        <f t="shared" si="33"/>
        <v>148.72</v>
      </c>
    </row>
    <row r="62" spans="1:15">
      <c r="A62" s="21">
        <v>8</v>
      </c>
      <c r="B62" s="21" t="s">
        <v>127</v>
      </c>
      <c r="C62" s="67" t="s">
        <v>130</v>
      </c>
      <c r="D62" s="40">
        <f t="shared" si="22"/>
        <v>371.8</v>
      </c>
      <c r="E62" s="40">
        <f t="shared" si="23"/>
        <v>371.8</v>
      </c>
      <c r="F62" s="40">
        <f t="shared" si="24"/>
        <v>371.8</v>
      </c>
      <c r="G62" s="40">
        <f t="shared" si="25"/>
        <v>371.8</v>
      </c>
      <c r="H62" s="40">
        <f t="shared" si="26"/>
        <v>371.8</v>
      </c>
      <c r="I62" s="40">
        <f t="shared" si="27"/>
        <v>371.8</v>
      </c>
      <c r="J62" s="40">
        <f t="shared" si="28"/>
        <v>371.8</v>
      </c>
      <c r="K62" s="40">
        <f t="shared" si="29"/>
        <v>371.8</v>
      </c>
      <c r="L62" s="40">
        <f t="shared" si="30"/>
        <v>371.8</v>
      </c>
      <c r="M62" s="40">
        <f t="shared" si="31"/>
        <v>371.8</v>
      </c>
      <c r="N62" s="40">
        <f t="shared" si="32"/>
        <v>371.8</v>
      </c>
      <c r="O62" s="40">
        <f t="shared" si="33"/>
        <v>371.8</v>
      </c>
    </row>
    <row r="63" spans="1:15">
      <c r="A63" s="16"/>
      <c r="B63" s="16"/>
      <c r="C63" s="68"/>
    </row>
    <row r="64" spans="1:15">
      <c r="A64" s="21">
        <v>9</v>
      </c>
      <c r="B64" s="21" t="s">
        <v>128</v>
      </c>
      <c r="C64" s="67" t="s">
        <v>137</v>
      </c>
      <c r="D64" s="40">
        <f>I88</f>
        <v>33.800000000000004</v>
      </c>
      <c r="E64" s="40">
        <f t="shared" ref="E64:E65" si="34">I88</f>
        <v>33.800000000000004</v>
      </c>
      <c r="F64" s="40">
        <f t="shared" ref="F64:F65" si="35">I88</f>
        <v>33.800000000000004</v>
      </c>
      <c r="G64" s="40">
        <f t="shared" si="25"/>
        <v>33.800000000000004</v>
      </c>
      <c r="H64" s="40">
        <f t="shared" ref="H64:H65" si="36">I88</f>
        <v>33.800000000000004</v>
      </c>
      <c r="I64" s="40">
        <f t="shared" ref="I64:I65" si="37">I88</f>
        <v>33.800000000000004</v>
      </c>
      <c r="J64" s="40">
        <f t="shared" ref="J64:J65" si="38">I88</f>
        <v>33.800000000000004</v>
      </c>
      <c r="K64" s="40">
        <f t="shared" ref="K64:K65" si="39">I88</f>
        <v>33.800000000000004</v>
      </c>
      <c r="L64" s="40">
        <f t="shared" ref="L64:L65" si="40">I88</f>
        <v>33.800000000000004</v>
      </c>
      <c r="M64" s="40">
        <f t="shared" ref="M64:M65" si="41">I88</f>
        <v>33.800000000000004</v>
      </c>
      <c r="N64" s="40">
        <f t="shared" ref="N64:N65" si="42">I88</f>
        <v>33.800000000000004</v>
      </c>
      <c r="O64" s="40">
        <f t="shared" ref="O64:O65" si="43">I88</f>
        <v>33.800000000000004</v>
      </c>
    </row>
    <row r="65" spans="1:15">
      <c r="A65" s="21">
        <v>10</v>
      </c>
      <c r="B65" s="21" t="s">
        <v>129</v>
      </c>
      <c r="C65" s="67" t="s">
        <v>137</v>
      </c>
      <c r="D65" s="40">
        <f>I89</f>
        <v>33.800000000000004</v>
      </c>
      <c r="E65" s="40">
        <f t="shared" si="34"/>
        <v>33.800000000000004</v>
      </c>
      <c r="F65" s="40">
        <f t="shared" si="35"/>
        <v>33.800000000000004</v>
      </c>
      <c r="G65" s="40">
        <f t="shared" si="25"/>
        <v>33.800000000000004</v>
      </c>
      <c r="H65" s="40">
        <f t="shared" si="36"/>
        <v>33.800000000000004</v>
      </c>
      <c r="I65" s="40">
        <f t="shared" si="37"/>
        <v>33.800000000000004</v>
      </c>
      <c r="J65" s="40">
        <f t="shared" si="38"/>
        <v>33.800000000000004</v>
      </c>
      <c r="K65" s="40">
        <f t="shared" si="39"/>
        <v>33.800000000000004</v>
      </c>
      <c r="L65" s="40">
        <f t="shared" si="40"/>
        <v>33.800000000000004</v>
      </c>
      <c r="M65" s="40">
        <f t="shared" si="41"/>
        <v>33.800000000000004</v>
      </c>
      <c r="N65" s="40">
        <f t="shared" si="42"/>
        <v>33.800000000000004</v>
      </c>
      <c r="O65" s="40">
        <f t="shared" si="43"/>
        <v>33.800000000000004</v>
      </c>
    </row>
    <row r="67" spans="1:15">
      <c r="B67" s="44" t="s">
        <v>189</v>
      </c>
      <c r="C67" s="20"/>
      <c r="D67" s="43">
        <f>SUM(D55:D65)</f>
        <v>2430.2200000000007</v>
      </c>
      <c r="E67" s="43">
        <f>SUM(E55:E65)</f>
        <v>2430.2200000000007</v>
      </c>
      <c r="F67" s="43">
        <f t="shared" ref="F67:O67" si="44">SUM(F55:F65)</f>
        <v>2430.2200000000007</v>
      </c>
      <c r="G67" s="43">
        <f t="shared" si="44"/>
        <v>2430.2200000000007</v>
      </c>
      <c r="H67" s="43">
        <f t="shared" si="44"/>
        <v>2430.2200000000007</v>
      </c>
      <c r="I67" s="43">
        <f t="shared" si="44"/>
        <v>2430.2200000000007</v>
      </c>
      <c r="J67" s="43">
        <f t="shared" si="44"/>
        <v>2430.2200000000007</v>
      </c>
      <c r="K67" s="43">
        <f t="shared" si="44"/>
        <v>2430.2200000000007</v>
      </c>
      <c r="L67" s="43">
        <f t="shared" si="44"/>
        <v>2430.2200000000007</v>
      </c>
      <c r="M67" s="43">
        <f t="shared" si="44"/>
        <v>2430.2200000000007</v>
      </c>
      <c r="N67" s="43">
        <f t="shared" si="44"/>
        <v>2430.2200000000007</v>
      </c>
      <c r="O67" s="43">
        <f t="shared" si="44"/>
        <v>2430.2200000000007</v>
      </c>
    </row>
    <row r="69" spans="1:15">
      <c r="B69" s="45" t="s">
        <v>184</v>
      </c>
      <c r="F69" s="42">
        <f>E67+D67+F67</f>
        <v>7290.6600000000017</v>
      </c>
    </row>
    <row r="70" spans="1:15">
      <c r="B70" s="45" t="s">
        <v>185</v>
      </c>
      <c r="I70" s="42">
        <f>G67+H67+I67</f>
        <v>7290.6600000000017</v>
      </c>
    </row>
    <row r="71" spans="1:15">
      <c r="B71" s="45" t="s">
        <v>186</v>
      </c>
      <c r="L71" s="42">
        <f>J67+K67+L67</f>
        <v>7290.6600000000017</v>
      </c>
    </row>
    <row r="72" spans="1:15">
      <c r="B72" s="45" t="s">
        <v>187</v>
      </c>
      <c r="O72" s="42">
        <f>M67+N67+O67</f>
        <v>7290.6600000000017</v>
      </c>
    </row>
    <row r="74" spans="1:15">
      <c r="B74" s="58" t="s">
        <v>188</v>
      </c>
      <c r="C74" s="42">
        <f>F69+I70+L71+O72</f>
        <v>29162.640000000007</v>
      </c>
    </row>
    <row r="77" spans="1:15">
      <c r="C77" s="76"/>
    </row>
    <row r="78" spans="1:15" ht="45">
      <c r="D78" s="73" t="s">
        <v>138</v>
      </c>
      <c r="E78" s="73" t="s">
        <v>139</v>
      </c>
      <c r="F78" s="73" t="s">
        <v>144</v>
      </c>
      <c r="G78" s="73" t="s">
        <v>145</v>
      </c>
      <c r="H78" s="73" t="s">
        <v>140</v>
      </c>
      <c r="I78" s="73" t="s">
        <v>143</v>
      </c>
    </row>
    <row r="79" spans="1:15">
      <c r="A79" s="21">
        <v>1</v>
      </c>
      <c r="B79" s="21" t="s">
        <v>119</v>
      </c>
      <c r="C79" s="67" t="s">
        <v>131</v>
      </c>
      <c r="D79" s="71">
        <v>80</v>
      </c>
      <c r="E79" s="69">
        <v>26</v>
      </c>
      <c r="F79" s="69">
        <f>D79*E79</f>
        <v>2080</v>
      </c>
      <c r="G79" s="71">
        <v>0.35</v>
      </c>
      <c r="H79" s="40">
        <v>1.3</v>
      </c>
      <c r="I79" s="74">
        <f>F79*G79*H79</f>
        <v>946.4</v>
      </c>
    </row>
    <row r="80" spans="1:15">
      <c r="A80" s="21">
        <v>2</v>
      </c>
      <c r="B80" s="21" t="s">
        <v>120</v>
      </c>
      <c r="C80" s="67" t="s">
        <v>132</v>
      </c>
      <c r="D80" s="71">
        <v>30</v>
      </c>
      <c r="E80" s="69">
        <v>26</v>
      </c>
      <c r="F80" s="69">
        <f t="shared" ref="F80:F86" si="45">D80*E80</f>
        <v>780</v>
      </c>
      <c r="G80" s="71">
        <v>0.35</v>
      </c>
      <c r="H80" s="40">
        <v>1.3</v>
      </c>
      <c r="I80" s="74">
        <f t="shared" ref="I80:I86" si="46">F80*G80*H80</f>
        <v>354.90000000000003</v>
      </c>
    </row>
    <row r="81" spans="1:9">
      <c r="A81" s="21">
        <v>3</v>
      </c>
      <c r="B81" s="21" t="s">
        <v>121</v>
      </c>
      <c r="C81" s="67" t="s">
        <v>133</v>
      </c>
      <c r="D81" s="71">
        <v>20</v>
      </c>
      <c r="E81" s="69">
        <v>26</v>
      </c>
      <c r="F81" s="69">
        <f t="shared" si="45"/>
        <v>520</v>
      </c>
      <c r="G81" s="71">
        <v>0.2</v>
      </c>
      <c r="H81" s="40">
        <v>1.3</v>
      </c>
      <c r="I81" s="74">
        <f t="shared" si="46"/>
        <v>135.20000000000002</v>
      </c>
    </row>
    <row r="82" spans="1:9">
      <c r="A82" s="21">
        <v>4</v>
      </c>
      <c r="B82" s="21" t="s">
        <v>122</v>
      </c>
      <c r="C82" s="67" t="s">
        <v>134</v>
      </c>
      <c r="D82" s="71">
        <v>20</v>
      </c>
      <c r="E82" s="69">
        <v>26</v>
      </c>
      <c r="F82" s="69">
        <f t="shared" si="45"/>
        <v>520</v>
      </c>
      <c r="G82" s="71">
        <v>0.2</v>
      </c>
      <c r="H82" s="40">
        <v>1.3</v>
      </c>
      <c r="I82" s="74">
        <f t="shared" si="46"/>
        <v>135.20000000000002</v>
      </c>
    </row>
    <row r="83" spans="1:9">
      <c r="A83" s="21">
        <v>5</v>
      </c>
      <c r="B83" s="21" t="s">
        <v>123</v>
      </c>
      <c r="C83" s="67" t="s">
        <v>135</v>
      </c>
      <c r="D83" s="71">
        <v>20</v>
      </c>
      <c r="E83" s="69">
        <v>26</v>
      </c>
      <c r="F83" s="69">
        <f t="shared" si="45"/>
        <v>520</v>
      </c>
      <c r="G83" s="71">
        <v>0.2</v>
      </c>
      <c r="H83" s="40">
        <v>1.3</v>
      </c>
      <c r="I83" s="74">
        <f t="shared" si="46"/>
        <v>135.20000000000002</v>
      </c>
    </row>
    <row r="84" spans="1:9">
      <c r="A84" s="21">
        <v>6</v>
      </c>
      <c r="B84" s="21" t="s">
        <v>124</v>
      </c>
      <c r="C84" s="67" t="s">
        <v>136</v>
      </c>
      <c r="D84" s="71">
        <v>20</v>
      </c>
      <c r="E84" s="69">
        <v>26</v>
      </c>
      <c r="F84" s="69">
        <f t="shared" si="45"/>
        <v>520</v>
      </c>
      <c r="G84" s="71">
        <v>0.2</v>
      </c>
      <c r="H84" s="40">
        <v>1.3</v>
      </c>
      <c r="I84" s="74">
        <f t="shared" si="46"/>
        <v>135.20000000000002</v>
      </c>
    </row>
    <row r="85" spans="1:9">
      <c r="A85" s="21">
        <v>7</v>
      </c>
      <c r="B85" s="21" t="s">
        <v>125</v>
      </c>
      <c r="C85" s="67" t="s">
        <v>137</v>
      </c>
      <c r="D85" s="71">
        <v>20</v>
      </c>
      <c r="E85" s="69">
        <v>26</v>
      </c>
      <c r="F85" s="69">
        <f t="shared" si="45"/>
        <v>520</v>
      </c>
      <c r="G85" s="71">
        <v>0.22</v>
      </c>
      <c r="H85" s="40">
        <v>1.3</v>
      </c>
      <c r="I85" s="74">
        <f t="shared" si="46"/>
        <v>148.72</v>
      </c>
    </row>
    <row r="86" spans="1:9">
      <c r="A86" s="21">
        <v>8</v>
      </c>
      <c r="B86" s="21" t="s">
        <v>127</v>
      </c>
      <c r="C86" s="67" t="s">
        <v>130</v>
      </c>
      <c r="D86" s="71">
        <v>50</v>
      </c>
      <c r="E86" s="69">
        <v>26</v>
      </c>
      <c r="F86" s="69">
        <f t="shared" si="45"/>
        <v>1300</v>
      </c>
      <c r="G86" s="71">
        <v>0.22</v>
      </c>
      <c r="H86" s="40">
        <v>1.3</v>
      </c>
      <c r="I86" s="74">
        <f t="shared" si="46"/>
        <v>371.8</v>
      </c>
    </row>
    <row r="87" spans="1:9">
      <c r="A87" s="16"/>
      <c r="B87" s="16"/>
      <c r="C87" s="68"/>
      <c r="D87" s="72"/>
      <c r="E87" s="70"/>
      <c r="F87" s="70"/>
      <c r="G87" s="72"/>
      <c r="H87" s="66"/>
      <c r="I87" s="75"/>
    </row>
    <row r="88" spans="1:9">
      <c r="A88" s="21">
        <v>9</v>
      </c>
      <c r="B88" s="21" t="s">
        <v>128</v>
      </c>
      <c r="C88" s="67" t="s">
        <v>137</v>
      </c>
      <c r="D88" s="71">
        <v>20</v>
      </c>
      <c r="E88" s="69">
        <v>26</v>
      </c>
      <c r="F88" s="69">
        <f t="shared" ref="F88:F89" si="47">D88*E88</f>
        <v>520</v>
      </c>
      <c r="G88" s="71">
        <v>0.05</v>
      </c>
      <c r="H88" s="40">
        <v>1.3</v>
      </c>
      <c r="I88" s="74">
        <f t="shared" ref="I88:I89" si="48">F88*G88*H88</f>
        <v>33.800000000000004</v>
      </c>
    </row>
    <row r="89" spans="1:9">
      <c r="A89" s="21">
        <v>10</v>
      </c>
      <c r="B89" s="21" t="s">
        <v>129</v>
      </c>
      <c r="C89" s="67" t="s">
        <v>137</v>
      </c>
      <c r="D89" s="71">
        <v>20</v>
      </c>
      <c r="E89" s="69">
        <v>26</v>
      </c>
      <c r="F89" s="69">
        <f t="shared" si="47"/>
        <v>520</v>
      </c>
      <c r="G89" s="71">
        <v>0.05</v>
      </c>
      <c r="H89" s="40">
        <v>1.3</v>
      </c>
      <c r="I89" s="74">
        <f t="shared" si="48"/>
        <v>33.800000000000004</v>
      </c>
    </row>
    <row r="92" spans="1:9">
      <c r="B92" s="55" t="s">
        <v>141</v>
      </c>
      <c r="C92" s="55" t="s">
        <v>142</v>
      </c>
    </row>
    <row r="95" spans="1:9">
      <c r="A95" s="15" t="s">
        <v>118</v>
      </c>
    </row>
    <row r="96" spans="1:9" ht="12" thickBot="1"/>
    <row r="97" spans="1:15" ht="12" thickBot="1">
      <c r="D97" s="280" t="s">
        <v>126</v>
      </c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2"/>
    </row>
    <row r="98" spans="1:15" ht="12" thickBot="1">
      <c r="D98" s="283" t="s">
        <v>110</v>
      </c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5"/>
    </row>
    <row r="99" spans="1:15">
      <c r="D99" s="286" t="s">
        <v>38</v>
      </c>
      <c r="E99" s="286"/>
      <c r="F99" s="286"/>
      <c r="G99" s="287" t="s">
        <v>39</v>
      </c>
      <c r="H99" s="287"/>
      <c r="I99" s="287"/>
      <c r="J99" s="287" t="s">
        <v>40</v>
      </c>
      <c r="K99" s="287"/>
      <c r="L99" s="287"/>
      <c r="M99" s="287" t="s">
        <v>41</v>
      </c>
      <c r="N99" s="287"/>
      <c r="O99" s="287"/>
    </row>
    <row r="100" spans="1:15">
      <c r="D100" s="39">
        <v>41821</v>
      </c>
      <c r="E100" s="39">
        <v>41852</v>
      </c>
      <c r="F100" s="39">
        <v>41883</v>
      </c>
      <c r="G100" s="39">
        <v>41913</v>
      </c>
      <c r="H100" s="39">
        <v>41944</v>
      </c>
      <c r="I100" s="39">
        <v>41974</v>
      </c>
      <c r="J100" s="39">
        <v>42005</v>
      </c>
      <c r="K100" s="39">
        <v>42036</v>
      </c>
      <c r="L100" s="39">
        <v>42064</v>
      </c>
      <c r="M100" s="39">
        <v>42095</v>
      </c>
      <c r="N100" s="39">
        <v>42125</v>
      </c>
      <c r="O100" s="39">
        <v>42156</v>
      </c>
    </row>
    <row r="102" spans="1:15">
      <c r="A102" s="21">
        <v>1</v>
      </c>
      <c r="B102" s="21" t="s">
        <v>119</v>
      </c>
      <c r="C102" s="67" t="s">
        <v>131</v>
      </c>
      <c r="D102" s="40">
        <f t="shared" ref="D102:D109" si="49">I126</f>
        <v>946.4</v>
      </c>
      <c r="E102" s="40">
        <f>I126</f>
        <v>946.4</v>
      </c>
      <c r="F102" s="40">
        <f>I126</f>
        <v>946.4</v>
      </c>
      <c r="G102" s="40">
        <f>I126</f>
        <v>946.4</v>
      </c>
      <c r="H102" s="40">
        <f>I126</f>
        <v>946.4</v>
      </c>
      <c r="I102" s="40">
        <f>I126</f>
        <v>946.4</v>
      </c>
      <c r="J102" s="40">
        <f>I126</f>
        <v>946.4</v>
      </c>
      <c r="K102" s="40">
        <f>I126</f>
        <v>946.4</v>
      </c>
      <c r="L102" s="40">
        <f>I126</f>
        <v>946.4</v>
      </c>
      <c r="M102" s="40">
        <f>I126</f>
        <v>946.4</v>
      </c>
      <c r="N102" s="40">
        <f>I126</f>
        <v>946.4</v>
      </c>
      <c r="O102" s="40">
        <f>I126</f>
        <v>946.4</v>
      </c>
    </row>
    <row r="103" spans="1:15">
      <c r="A103" s="21">
        <v>2</v>
      </c>
      <c r="B103" s="21" t="s">
        <v>120</v>
      </c>
      <c r="C103" s="67" t="s">
        <v>132</v>
      </c>
      <c r="D103" s="40">
        <f t="shared" si="49"/>
        <v>354.90000000000003</v>
      </c>
      <c r="E103" s="40">
        <f t="shared" ref="E103:E109" si="50">I127</f>
        <v>354.90000000000003</v>
      </c>
      <c r="F103" s="40">
        <f t="shared" ref="F103:F109" si="51">I127</f>
        <v>354.90000000000003</v>
      </c>
      <c r="G103" s="40">
        <f t="shared" ref="G103:G112" si="52">I127</f>
        <v>354.90000000000003</v>
      </c>
      <c r="H103" s="40">
        <f t="shared" ref="H103:H109" si="53">I127</f>
        <v>354.90000000000003</v>
      </c>
      <c r="I103" s="40">
        <f t="shared" ref="I103:I109" si="54">I127</f>
        <v>354.90000000000003</v>
      </c>
      <c r="J103" s="40">
        <f t="shared" ref="J103:J109" si="55">I127</f>
        <v>354.90000000000003</v>
      </c>
      <c r="K103" s="40">
        <f t="shared" ref="K103:K109" si="56">I127</f>
        <v>354.90000000000003</v>
      </c>
      <c r="L103" s="40">
        <f t="shared" ref="L103:L109" si="57">I127</f>
        <v>354.90000000000003</v>
      </c>
      <c r="M103" s="40">
        <f t="shared" ref="M103:M109" si="58">I127</f>
        <v>354.90000000000003</v>
      </c>
      <c r="N103" s="40">
        <f t="shared" ref="N103:N109" si="59">I127</f>
        <v>354.90000000000003</v>
      </c>
      <c r="O103" s="40">
        <f t="shared" ref="O103:O109" si="60">I127</f>
        <v>354.90000000000003</v>
      </c>
    </row>
    <row r="104" spans="1:15">
      <c r="A104" s="21">
        <v>3</v>
      </c>
      <c r="B104" s="21" t="s">
        <v>121</v>
      </c>
      <c r="C104" s="67" t="s">
        <v>133</v>
      </c>
      <c r="D104" s="40">
        <f t="shared" si="49"/>
        <v>135.20000000000002</v>
      </c>
      <c r="E104" s="40">
        <f t="shared" si="50"/>
        <v>135.20000000000002</v>
      </c>
      <c r="F104" s="40">
        <f t="shared" si="51"/>
        <v>135.20000000000002</v>
      </c>
      <c r="G104" s="40">
        <f t="shared" si="52"/>
        <v>135.20000000000002</v>
      </c>
      <c r="H104" s="40">
        <f t="shared" si="53"/>
        <v>135.20000000000002</v>
      </c>
      <c r="I104" s="40">
        <f t="shared" si="54"/>
        <v>135.20000000000002</v>
      </c>
      <c r="J104" s="40">
        <f t="shared" si="55"/>
        <v>135.20000000000002</v>
      </c>
      <c r="K104" s="40">
        <f t="shared" si="56"/>
        <v>135.20000000000002</v>
      </c>
      <c r="L104" s="40">
        <f t="shared" si="57"/>
        <v>135.20000000000002</v>
      </c>
      <c r="M104" s="40">
        <f t="shared" si="58"/>
        <v>135.20000000000002</v>
      </c>
      <c r="N104" s="40">
        <f t="shared" si="59"/>
        <v>135.20000000000002</v>
      </c>
      <c r="O104" s="40">
        <f t="shared" si="60"/>
        <v>135.20000000000002</v>
      </c>
    </row>
    <row r="105" spans="1:15">
      <c r="A105" s="21">
        <v>4</v>
      </c>
      <c r="B105" s="21" t="s">
        <v>122</v>
      </c>
      <c r="C105" s="67" t="s">
        <v>134</v>
      </c>
      <c r="D105" s="40">
        <f t="shared" si="49"/>
        <v>135.20000000000002</v>
      </c>
      <c r="E105" s="40">
        <f t="shared" si="50"/>
        <v>135.20000000000002</v>
      </c>
      <c r="F105" s="40">
        <f t="shared" si="51"/>
        <v>135.20000000000002</v>
      </c>
      <c r="G105" s="40">
        <f t="shared" si="52"/>
        <v>135.20000000000002</v>
      </c>
      <c r="H105" s="40">
        <f t="shared" si="53"/>
        <v>135.20000000000002</v>
      </c>
      <c r="I105" s="40">
        <f t="shared" si="54"/>
        <v>135.20000000000002</v>
      </c>
      <c r="J105" s="40">
        <f t="shared" si="55"/>
        <v>135.20000000000002</v>
      </c>
      <c r="K105" s="40">
        <f t="shared" si="56"/>
        <v>135.20000000000002</v>
      </c>
      <c r="L105" s="40">
        <f t="shared" si="57"/>
        <v>135.20000000000002</v>
      </c>
      <c r="M105" s="40">
        <f t="shared" si="58"/>
        <v>135.20000000000002</v>
      </c>
      <c r="N105" s="40">
        <f t="shared" si="59"/>
        <v>135.20000000000002</v>
      </c>
      <c r="O105" s="40">
        <f t="shared" si="60"/>
        <v>135.20000000000002</v>
      </c>
    </row>
    <row r="106" spans="1:15">
      <c r="A106" s="21">
        <v>5</v>
      </c>
      <c r="B106" s="21" t="s">
        <v>123</v>
      </c>
      <c r="C106" s="67" t="s">
        <v>135</v>
      </c>
      <c r="D106" s="40">
        <f t="shared" si="49"/>
        <v>135.20000000000002</v>
      </c>
      <c r="E106" s="40">
        <f t="shared" si="50"/>
        <v>135.20000000000002</v>
      </c>
      <c r="F106" s="40">
        <f t="shared" si="51"/>
        <v>135.20000000000002</v>
      </c>
      <c r="G106" s="40">
        <f t="shared" si="52"/>
        <v>135.20000000000002</v>
      </c>
      <c r="H106" s="40">
        <f t="shared" si="53"/>
        <v>135.20000000000002</v>
      </c>
      <c r="I106" s="40">
        <f t="shared" si="54"/>
        <v>135.20000000000002</v>
      </c>
      <c r="J106" s="40">
        <f t="shared" si="55"/>
        <v>135.20000000000002</v>
      </c>
      <c r="K106" s="40">
        <f t="shared" si="56"/>
        <v>135.20000000000002</v>
      </c>
      <c r="L106" s="40">
        <f t="shared" si="57"/>
        <v>135.20000000000002</v>
      </c>
      <c r="M106" s="40">
        <f t="shared" si="58"/>
        <v>135.20000000000002</v>
      </c>
      <c r="N106" s="40">
        <f t="shared" si="59"/>
        <v>135.20000000000002</v>
      </c>
      <c r="O106" s="40">
        <f t="shared" si="60"/>
        <v>135.20000000000002</v>
      </c>
    </row>
    <row r="107" spans="1:15">
      <c r="A107" s="21">
        <v>6</v>
      </c>
      <c r="B107" s="21" t="s">
        <v>124</v>
      </c>
      <c r="C107" s="67" t="s">
        <v>136</v>
      </c>
      <c r="D107" s="40">
        <f t="shared" si="49"/>
        <v>135.20000000000002</v>
      </c>
      <c r="E107" s="40">
        <f t="shared" si="50"/>
        <v>135.20000000000002</v>
      </c>
      <c r="F107" s="40">
        <f t="shared" si="51"/>
        <v>135.20000000000002</v>
      </c>
      <c r="G107" s="40">
        <f t="shared" si="52"/>
        <v>135.20000000000002</v>
      </c>
      <c r="H107" s="40">
        <f t="shared" si="53"/>
        <v>135.20000000000002</v>
      </c>
      <c r="I107" s="40">
        <f t="shared" si="54"/>
        <v>135.20000000000002</v>
      </c>
      <c r="J107" s="40">
        <f t="shared" si="55"/>
        <v>135.20000000000002</v>
      </c>
      <c r="K107" s="40">
        <f t="shared" si="56"/>
        <v>135.20000000000002</v>
      </c>
      <c r="L107" s="40">
        <f t="shared" si="57"/>
        <v>135.20000000000002</v>
      </c>
      <c r="M107" s="40">
        <f t="shared" si="58"/>
        <v>135.20000000000002</v>
      </c>
      <c r="N107" s="40">
        <f t="shared" si="59"/>
        <v>135.20000000000002</v>
      </c>
      <c r="O107" s="40">
        <f t="shared" si="60"/>
        <v>135.20000000000002</v>
      </c>
    </row>
    <row r="108" spans="1:15">
      <c r="A108" s="21">
        <v>7</v>
      </c>
      <c r="B108" s="21" t="s">
        <v>125</v>
      </c>
      <c r="C108" s="67" t="s">
        <v>137</v>
      </c>
      <c r="D108" s="40">
        <f t="shared" si="49"/>
        <v>148.72</v>
      </c>
      <c r="E108" s="40">
        <f t="shared" si="50"/>
        <v>148.72</v>
      </c>
      <c r="F108" s="40">
        <f t="shared" si="51"/>
        <v>148.72</v>
      </c>
      <c r="G108" s="40">
        <f t="shared" si="52"/>
        <v>148.72</v>
      </c>
      <c r="H108" s="40">
        <f t="shared" si="53"/>
        <v>148.72</v>
      </c>
      <c r="I108" s="40">
        <f t="shared" si="54"/>
        <v>148.72</v>
      </c>
      <c r="J108" s="40">
        <f t="shared" si="55"/>
        <v>148.72</v>
      </c>
      <c r="K108" s="40">
        <f t="shared" si="56"/>
        <v>148.72</v>
      </c>
      <c r="L108" s="40">
        <f t="shared" si="57"/>
        <v>148.72</v>
      </c>
      <c r="M108" s="40">
        <f t="shared" si="58"/>
        <v>148.72</v>
      </c>
      <c r="N108" s="40">
        <f t="shared" si="59"/>
        <v>148.72</v>
      </c>
      <c r="O108" s="40">
        <f t="shared" si="60"/>
        <v>148.72</v>
      </c>
    </row>
    <row r="109" spans="1:15">
      <c r="A109" s="21">
        <v>8</v>
      </c>
      <c r="B109" s="21" t="s">
        <v>127</v>
      </c>
      <c r="C109" s="67" t="s">
        <v>130</v>
      </c>
      <c r="D109" s="40">
        <f t="shared" si="49"/>
        <v>371.8</v>
      </c>
      <c r="E109" s="40">
        <f t="shared" si="50"/>
        <v>371.8</v>
      </c>
      <c r="F109" s="40">
        <f t="shared" si="51"/>
        <v>371.8</v>
      </c>
      <c r="G109" s="40">
        <f t="shared" si="52"/>
        <v>371.8</v>
      </c>
      <c r="H109" s="40">
        <f t="shared" si="53"/>
        <v>371.8</v>
      </c>
      <c r="I109" s="40">
        <f t="shared" si="54"/>
        <v>371.8</v>
      </c>
      <c r="J109" s="40">
        <f t="shared" si="55"/>
        <v>371.8</v>
      </c>
      <c r="K109" s="40">
        <f t="shared" si="56"/>
        <v>371.8</v>
      </c>
      <c r="L109" s="40">
        <f t="shared" si="57"/>
        <v>371.8</v>
      </c>
      <c r="M109" s="40">
        <f t="shared" si="58"/>
        <v>371.8</v>
      </c>
      <c r="N109" s="40">
        <f t="shared" si="59"/>
        <v>371.8</v>
      </c>
      <c r="O109" s="40">
        <f t="shared" si="60"/>
        <v>371.8</v>
      </c>
    </row>
    <row r="110" spans="1:15">
      <c r="A110" s="16"/>
      <c r="B110" s="16"/>
      <c r="C110" s="68"/>
    </row>
    <row r="111" spans="1:15">
      <c r="A111" s="21">
        <v>9</v>
      </c>
      <c r="B111" s="21" t="s">
        <v>128</v>
      </c>
      <c r="C111" s="67" t="s">
        <v>137</v>
      </c>
      <c r="D111" s="40">
        <f>I135</f>
        <v>33.800000000000004</v>
      </c>
      <c r="E111" s="40">
        <f t="shared" ref="E111:E112" si="61">I135</f>
        <v>33.800000000000004</v>
      </c>
      <c r="F111" s="40">
        <f t="shared" ref="F111:F112" si="62">I135</f>
        <v>33.800000000000004</v>
      </c>
      <c r="G111" s="40">
        <f t="shared" si="52"/>
        <v>33.800000000000004</v>
      </c>
      <c r="H111" s="40">
        <f t="shared" ref="H111:H112" si="63">I135</f>
        <v>33.800000000000004</v>
      </c>
      <c r="I111" s="40">
        <f t="shared" ref="I111:I112" si="64">I135</f>
        <v>33.800000000000004</v>
      </c>
      <c r="J111" s="40">
        <f t="shared" ref="J111:J112" si="65">I135</f>
        <v>33.800000000000004</v>
      </c>
      <c r="K111" s="40">
        <f t="shared" ref="K111:K112" si="66">I135</f>
        <v>33.800000000000004</v>
      </c>
      <c r="L111" s="40">
        <f t="shared" ref="L111:L112" si="67">I135</f>
        <v>33.800000000000004</v>
      </c>
      <c r="M111" s="40">
        <f t="shared" ref="M111:M112" si="68">I135</f>
        <v>33.800000000000004</v>
      </c>
      <c r="N111" s="40">
        <f t="shared" ref="N111:N112" si="69">I135</f>
        <v>33.800000000000004</v>
      </c>
      <c r="O111" s="40">
        <f t="shared" ref="O111:O112" si="70">I135</f>
        <v>33.800000000000004</v>
      </c>
    </row>
    <row r="112" spans="1:15">
      <c r="A112" s="21">
        <v>10</v>
      </c>
      <c r="B112" s="21" t="s">
        <v>129</v>
      </c>
      <c r="C112" s="67" t="s">
        <v>137</v>
      </c>
      <c r="D112" s="40">
        <f>I136</f>
        <v>33.800000000000004</v>
      </c>
      <c r="E112" s="40">
        <f t="shared" si="61"/>
        <v>33.800000000000004</v>
      </c>
      <c r="F112" s="40">
        <f t="shared" si="62"/>
        <v>33.800000000000004</v>
      </c>
      <c r="G112" s="40">
        <f t="shared" si="52"/>
        <v>33.800000000000004</v>
      </c>
      <c r="H112" s="40">
        <f t="shared" si="63"/>
        <v>33.800000000000004</v>
      </c>
      <c r="I112" s="40">
        <f t="shared" si="64"/>
        <v>33.800000000000004</v>
      </c>
      <c r="J112" s="40">
        <f t="shared" si="65"/>
        <v>33.800000000000004</v>
      </c>
      <c r="K112" s="40">
        <f t="shared" si="66"/>
        <v>33.800000000000004</v>
      </c>
      <c r="L112" s="40">
        <f t="shared" si="67"/>
        <v>33.800000000000004</v>
      </c>
      <c r="M112" s="40">
        <f t="shared" si="68"/>
        <v>33.800000000000004</v>
      </c>
      <c r="N112" s="40">
        <f t="shared" si="69"/>
        <v>33.800000000000004</v>
      </c>
      <c r="O112" s="40">
        <f t="shared" si="70"/>
        <v>33.800000000000004</v>
      </c>
    </row>
    <row r="114" spans="1:15">
      <c r="B114" s="44" t="s">
        <v>189</v>
      </c>
      <c r="C114" s="20"/>
      <c r="D114" s="43">
        <f>SUM(D102:D112)</f>
        <v>2430.2200000000007</v>
      </c>
      <c r="E114" s="43">
        <f>SUM(E102:E112)</f>
        <v>2430.2200000000007</v>
      </c>
      <c r="F114" s="43">
        <f t="shared" ref="F114:O114" si="71">SUM(F102:F112)</f>
        <v>2430.2200000000007</v>
      </c>
      <c r="G114" s="43">
        <f t="shared" si="71"/>
        <v>2430.2200000000007</v>
      </c>
      <c r="H114" s="43">
        <f t="shared" si="71"/>
        <v>2430.2200000000007</v>
      </c>
      <c r="I114" s="43">
        <f t="shared" si="71"/>
        <v>2430.2200000000007</v>
      </c>
      <c r="J114" s="43">
        <f t="shared" si="71"/>
        <v>2430.2200000000007</v>
      </c>
      <c r="K114" s="43">
        <f t="shared" si="71"/>
        <v>2430.2200000000007</v>
      </c>
      <c r="L114" s="43">
        <f t="shared" si="71"/>
        <v>2430.2200000000007</v>
      </c>
      <c r="M114" s="43">
        <f t="shared" si="71"/>
        <v>2430.2200000000007</v>
      </c>
      <c r="N114" s="43">
        <f t="shared" si="71"/>
        <v>2430.2200000000007</v>
      </c>
      <c r="O114" s="43">
        <f t="shared" si="71"/>
        <v>2430.2200000000007</v>
      </c>
    </row>
    <row r="116" spans="1:15">
      <c r="B116" s="45" t="s">
        <v>184</v>
      </c>
      <c r="F116" s="42">
        <f>E114+D114+F114</f>
        <v>7290.6600000000017</v>
      </c>
    </row>
    <row r="117" spans="1:15">
      <c r="B117" s="45" t="s">
        <v>185</v>
      </c>
      <c r="I117" s="42">
        <f>G114+H114+I114</f>
        <v>7290.6600000000017</v>
      </c>
    </row>
    <row r="118" spans="1:15">
      <c r="B118" s="45" t="s">
        <v>186</v>
      </c>
      <c r="L118" s="42">
        <f>J114+K114+L114</f>
        <v>7290.6600000000017</v>
      </c>
    </row>
    <row r="119" spans="1:15">
      <c r="B119" s="45" t="s">
        <v>187</v>
      </c>
      <c r="O119" s="42">
        <f>M114+N114+O114</f>
        <v>7290.6600000000017</v>
      </c>
    </row>
    <row r="121" spans="1:15">
      <c r="B121" s="58" t="s">
        <v>188</v>
      </c>
      <c r="C121" s="42">
        <f>F116+I117+L118+O119</f>
        <v>29162.640000000007</v>
      </c>
    </row>
    <row r="124" spans="1:15">
      <c r="C124" s="76"/>
    </row>
    <row r="125" spans="1:15" ht="45">
      <c r="D125" s="73" t="s">
        <v>138</v>
      </c>
      <c r="E125" s="73" t="s">
        <v>139</v>
      </c>
      <c r="F125" s="73" t="s">
        <v>144</v>
      </c>
      <c r="G125" s="73" t="s">
        <v>145</v>
      </c>
      <c r="H125" s="73" t="s">
        <v>140</v>
      </c>
      <c r="I125" s="73" t="s">
        <v>143</v>
      </c>
    </row>
    <row r="126" spans="1:15">
      <c r="A126" s="21">
        <v>1</v>
      </c>
      <c r="B126" s="21" t="s">
        <v>119</v>
      </c>
      <c r="C126" s="67" t="s">
        <v>131</v>
      </c>
      <c r="D126" s="71">
        <v>80</v>
      </c>
      <c r="E126" s="69">
        <v>26</v>
      </c>
      <c r="F126" s="69">
        <f>D126*E126</f>
        <v>2080</v>
      </c>
      <c r="G126" s="71">
        <v>0.35</v>
      </c>
      <c r="H126" s="40">
        <v>1.3</v>
      </c>
      <c r="I126" s="74">
        <f>F126*G126*H126</f>
        <v>946.4</v>
      </c>
    </row>
    <row r="127" spans="1:15">
      <c r="A127" s="21">
        <v>2</v>
      </c>
      <c r="B127" s="21" t="s">
        <v>120</v>
      </c>
      <c r="C127" s="67" t="s">
        <v>132</v>
      </c>
      <c r="D127" s="71">
        <v>30</v>
      </c>
      <c r="E127" s="69">
        <v>26</v>
      </c>
      <c r="F127" s="69">
        <f t="shared" ref="F127:F133" si="72">D127*E127</f>
        <v>780</v>
      </c>
      <c r="G127" s="71">
        <v>0.35</v>
      </c>
      <c r="H127" s="40">
        <v>1.3</v>
      </c>
      <c r="I127" s="74">
        <f t="shared" ref="I127:I133" si="73">F127*G127*H127</f>
        <v>354.90000000000003</v>
      </c>
    </row>
    <row r="128" spans="1:15">
      <c r="A128" s="21">
        <v>3</v>
      </c>
      <c r="B128" s="21" t="s">
        <v>121</v>
      </c>
      <c r="C128" s="67" t="s">
        <v>133</v>
      </c>
      <c r="D128" s="71">
        <v>20</v>
      </c>
      <c r="E128" s="69">
        <v>26</v>
      </c>
      <c r="F128" s="69">
        <f t="shared" si="72"/>
        <v>520</v>
      </c>
      <c r="G128" s="71">
        <v>0.2</v>
      </c>
      <c r="H128" s="40">
        <v>1.3</v>
      </c>
      <c r="I128" s="74">
        <f t="shared" si="73"/>
        <v>135.20000000000002</v>
      </c>
    </row>
    <row r="129" spans="1:15">
      <c r="A129" s="21">
        <v>4</v>
      </c>
      <c r="B129" s="21" t="s">
        <v>122</v>
      </c>
      <c r="C129" s="67" t="s">
        <v>134</v>
      </c>
      <c r="D129" s="71">
        <v>20</v>
      </c>
      <c r="E129" s="69">
        <v>26</v>
      </c>
      <c r="F129" s="69">
        <f t="shared" si="72"/>
        <v>520</v>
      </c>
      <c r="G129" s="71">
        <v>0.2</v>
      </c>
      <c r="H129" s="40">
        <v>1.3</v>
      </c>
      <c r="I129" s="74">
        <f t="shared" si="73"/>
        <v>135.20000000000002</v>
      </c>
    </row>
    <row r="130" spans="1:15">
      <c r="A130" s="21">
        <v>5</v>
      </c>
      <c r="B130" s="21" t="s">
        <v>123</v>
      </c>
      <c r="C130" s="67" t="s">
        <v>135</v>
      </c>
      <c r="D130" s="71">
        <v>20</v>
      </c>
      <c r="E130" s="69">
        <v>26</v>
      </c>
      <c r="F130" s="69">
        <f t="shared" si="72"/>
        <v>520</v>
      </c>
      <c r="G130" s="71">
        <v>0.2</v>
      </c>
      <c r="H130" s="40">
        <v>1.3</v>
      </c>
      <c r="I130" s="74">
        <f t="shared" si="73"/>
        <v>135.20000000000002</v>
      </c>
    </row>
    <row r="131" spans="1:15">
      <c r="A131" s="21">
        <v>6</v>
      </c>
      <c r="B131" s="21" t="s">
        <v>124</v>
      </c>
      <c r="C131" s="67" t="s">
        <v>136</v>
      </c>
      <c r="D131" s="71">
        <v>20</v>
      </c>
      <c r="E131" s="69">
        <v>26</v>
      </c>
      <c r="F131" s="69">
        <f t="shared" si="72"/>
        <v>520</v>
      </c>
      <c r="G131" s="71">
        <v>0.2</v>
      </c>
      <c r="H131" s="40">
        <v>1.3</v>
      </c>
      <c r="I131" s="74">
        <f t="shared" si="73"/>
        <v>135.20000000000002</v>
      </c>
    </row>
    <row r="132" spans="1:15">
      <c r="A132" s="21">
        <v>7</v>
      </c>
      <c r="B132" s="21" t="s">
        <v>125</v>
      </c>
      <c r="C132" s="67" t="s">
        <v>137</v>
      </c>
      <c r="D132" s="71">
        <v>20</v>
      </c>
      <c r="E132" s="69">
        <v>26</v>
      </c>
      <c r="F132" s="69">
        <f t="shared" si="72"/>
        <v>520</v>
      </c>
      <c r="G132" s="71">
        <v>0.22</v>
      </c>
      <c r="H132" s="40">
        <v>1.3</v>
      </c>
      <c r="I132" s="74">
        <f t="shared" si="73"/>
        <v>148.72</v>
      </c>
    </row>
    <row r="133" spans="1:15">
      <c r="A133" s="21">
        <v>8</v>
      </c>
      <c r="B133" s="21" t="s">
        <v>127</v>
      </c>
      <c r="C133" s="67" t="s">
        <v>130</v>
      </c>
      <c r="D133" s="71">
        <v>50</v>
      </c>
      <c r="E133" s="69">
        <v>26</v>
      </c>
      <c r="F133" s="69">
        <f t="shared" si="72"/>
        <v>1300</v>
      </c>
      <c r="G133" s="71">
        <v>0.22</v>
      </c>
      <c r="H133" s="40">
        <v>1.3</v>
      </c>
      <c r="I133" s="74">
        <f t="shared" si="73"/>
        <v>371.8</v>
      </c>
    </row>
    <row r="134" spans="1:15">
      <c r="A134" s="16"/>
      <c r="B134" s="16"/>
      <c r="C134" s="68"/>
      <c r="D134" s="72"/>
      <c r="E134" s="70"/>
      <c r="F134" s="70"/>
      <c r="G134" s="72"/>
      <c r="H134" s="66"/>
      <c r="I134" s="75"/>
    </row>
    <row r="135" spans="1:15">
      <c r="A135" s="21">
        <v>9</v>
      </c>
      <c r="B135" s="21" t="s">
        <v>128</v>
      </c>
      <c r="C135" s="67" t="s">
        <v>137</v>
      </c>
      <c r="D135" s="71">
        <v>20</v>
      </c>
      <c r="E135" s="69">
        <v>26</v>
      </c>
      <c r="F135" s="69">
        <f t="shared" ref="F135:F136" si="74">D135*E135</f>
        <v>520</v>
      </c>
      <c r="G135" s="71">
        <v>0.05</v>
      </c>
      <c r="H135" s="40">
        <v>1.3</v>
      </c>
      <c r="I135" s="74">
        <f t="shared" ref="I135:I136" si="75">F135*G135*H135</f>
        <v>33.800000000000004</v>
      </c>
    </row>
    <row r="136" spans="1:15">
      <c r="A136" s="21">
        <v>10</v>
      </c>
      <c r="B136" s="21" t="s">
        <v>129</v>
      </c>
      <c r="C136" s="67" t="s">
        <v>137</v>
      </c>
      <c r="D136" s="71">
        <v>20</v>
      </c>
      <c r="E136" s="69">
        <v>26</v>
      </c>
      <c r="F136" s="69">
        <f t="shared" si="74"/>
        <v>520</v>
      </c>
      <c r="G136" s="71">
        <v>0.05</v>
      </c>
      <c r="H136" s="40">
        <v>1.3</v>
      </c>
      <c r="I136" s="74">
        <f t="shared" si="75"/>
        <v>33.800000000000004</v>
      </c>
    </row>
    <row r="139" spans="1:15">
      <c r="B139" s="55" t="s">
        <v>141</v>
      </c>
      <c r="C139" s="55" t="s">
        <v>142</v>
      </c>
    </row>
    <row r="142" spans="1:15">
      <c r="A142" s="15" t="s">
        <v>118</v>
      </c>
    </row>
    <row r="143" spans="1:15" ht="12" thickBot="1"/>
    <row r="144" spans="1:15" ht="12" thickBot="1">
      <c r="D144" s="280" t="s">
        <v>126</v>
      </c>
      <c r="E144" s="281"/>
      <c r="F144" s="281"/>
      <c r="G144" s="281"/>
      <c r="H144" s="281"/>
      <c r="I144" s="281"/>
      <c r="J144" s="281"/>
      <c r="K144" s="281"/>
      <c r="L144" s="281"/>
      <c r="M144" s="281"/>
      <c r="N144" s="281"/>
      <c r="O144" s="282"/>
    </row>
    <row r="145" spans="1:15" ht="12" thickBot="1">
      <c r="D145" s="283" t="s">
        <v>111</v>
      </c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5"/>
    </row>
    <row r="146" spans="1:15">
      <c r="D146" s="286" t="s">
        <v>38</v>
      </c>
      <c r="E146" s="286"/>
      <c r="F146" s="286"/>
      <c r="G146" s="287" t="s">
        <v>39</v>
      </c>
      <c r="H146" s="287"/>
      <c r="I146" s="287"/>
      <c r="J146" s="287" t="s">
        <v>40</v>
      </c>
      <c r="K146" s="287"/>
      <c r="L146" s="287"/>
      <c r="M146" s="287" t="s">
        <v>41</v>
      </c>
      <c r="N146" s="287"/>
      <c r="O146" s="287"/>
    </row>
    <row r="147" spans="1:15">
      <c r="D147" s="39">
        <v>42186</v>
      </c>
      <c r="E147" s="39">
        <v>42217</v>
      </c>
      <c r="F147" s="39">
        <v>42248</v>
      </c>
      <c r="G147" s="39">
        <v>42278</v>
      </c>
      <c r="H147" s="39">
        <v>42309</v>
      </c>
      <c r="I147" s="39">
        <v>42339</v>
      </c>
      <c r="J147" s="39">
        <v>42370</v>
      </c>
      <c r="K147" s="39">
        <v>42401</v>
      </c>
      <c r="L147" s="39">
        <v>42430</v>
      </c>
      <c r="M147" s="39">
        <v>42461</v>
      </c>
      <c r="N147" s="39">
        <v>42491</v>
      </c>
      <c r="O147" s="39">
        <v>42522</v>
      </c>
    </row>
    <row r="149" spans="1:15">
      <c r="A149" s="21">
        <v>1</v>
      </c>
      <c r="B149" s="21" t="s">
        <v>119</v>
      </c>
      <c r="C149" s="67" t="s">
        <v>131</v>
      </c>
      <c r="D149" s="40">
        <f t="shared" ref="D149:D156" si="76">I173</f>
        <v>946.4</v>
      </c>
      <c r="E149" s="40">
        <f>I173</f>
        <v>946.4</v>
      </c>
      <c r="F149" s="40">
        <f>I173</f>
        <v>946.4</v>
      </c>
      <c r="G149" s="40">
        <f>I173</f>
        <v>946.4</v>
      </c>
      <c r="H149" s="40">
        <f>I173</f>
        <v>946.4</v>
      </c>
      <c r="I149" s="40">
        <f>I173</f>
        <v>946.4</v>
      </c>
      <c r="J149" s="40">
        <f>I173</f>
        <v>946.4</v>
      </c>
      <c r="K149" s="40">
        <f>I173</f>
        <v>946.4</v>
      </c>
      <c r="L149" s="40">
        <f>I173</f>
        <v>946.4</v>
      </c>
      <c r="M149" s="40">
        <f>I173</f>
        <v>946.4</v>
      </c>
      <c r="N149" s="40">
        <f>I173</f>
        <v>946.4</v>
      </c>
      <c r="O149" s="40">
        <f>I173</f>
        <v>946.4</v>
      </c>
    </row>
    <row r="150" spans="1:15">
      <c r="A150" s="21">
        <v>2</v>
      </c>
      <c r="B150" s="21" t="s">
        <v>120</v>
      </c>
      <c r="C150" s="67" t="s">
        <v>132</v>
      </c>
      <c r="D150" s="40">
        <f t="shared" si="76"/>
        <v>354.90000000000003</v>
      </c>
      <c r="E150" s="40">
        <f t="shared" ref="E150:E156" si="77">I174</f>
        <v>354.90000000000003</v>
      </c>
      <c r="F150" s="40">
        <f t="shared" ref="F150:F156" si="78">I174</f>
        <v>354.90000000000003</v>
      </c>
      <c r="G150" s="40">
        <f t="shared" ref="G150:G159" si="79">I174</f>
        <v>354.90000000000003</v>
      </c>
      <c r="H150" s="40">
        <f t="shared" ref="H150:H156" si="80">I174</f>
        <v>354.90000000000003</v>
      </c>
      <c r="I150" s="40">
        <f t="shared" ref="I150:I156" si="81">I174</f>
        <v>354.90000000000003</v>
      </c>
      <c r="J150" s="40">
        <f t="shared" ref="J150:J156" si="82">I174</f>
        <v>354.90000000000003</v>
      </c>
      <c r="K150" s="40">
        <f t="shared" ref="K150:K156" si="83">I174</f>
        <v>354.90000000000003</v>
      </c>
      <c r="L150" s="40">
        <f t="shared" ref="L150:L156" si="84">I174</f>
        <v>354.90000000000003</v>
      </c>
      <c r="M150" s="40">
        <f t="shared" ref="M150:M156" si="85">I174</f>
        <v>354.90000000000003</v>
      </c>
      <c r="N150" s="40">
        <f t="shared" ref="N150:N156" si="86">I174</f>
        <v>354.90000000000003</v>
      </c>
      <c r="O150" s="40">
        <f t="shared" ref="O150:O156" si="87">I174</f>
        <v>354.90000000000003</v>
      </c>
    </row>
    <row r="151" spans="1:15">
      <c r="A151" s="21">
        <v>3</v>
      </c>
      <c r="B151" s="21" t="s">
        <v>121</v>
      </c>
      <c r="C151" s="67" t="s">
        <v>133</v>
      </c>
      <c r="D151" s="40">
        <f t="shared" si="76"/>
        <v>135.20000000000002</v>
      </c>
      <c r="E151" s="40">
        <f t="shared" si="77"/>
        <v>135.20000000000002</v>
      </c>
      <c r="F151" s="40">
        <f t="shared" si="78"/>
        <v>135.20000000000002</v>
      </c>
      <c r="G151" s="40">
        <f t="shared" si="79"/>
        <v>135.20000000000002</v>
      </c>
      <c r="H151" s="40">
        <f t="shared" si="80"/>
        <v>135.20000000000002</v>
      </c>
      <c r="I151" s="40">
        <f t="shared" si="81"/>
        <v>135.20000000000002</v>
      </c>
      <c r="J151" s="40">
        <f t="shared" si="82"/>
        <v>135.20000000000002</v>
      </c>
      <c r="K151" s="40">
        <f t="shared" si="83"/>
        <v>135.20000000000002</v>
      </c>
      <c r="L151" s="40">
        <f t="shared" si="84"/>
        <v>135.20000000000002</v>
      </c>
      <c r="M151" s="40">
        <f t="shared" si="85"/>
        <v>135.20000000000002</v>
      </c>
      <c r="N151" s="40">
        <f t="shared" si="86"/>
        <v>135.20000000000002</v>
      </c>
      <c r="O151" s="40">
        <f t="shared" si="87"/>
        <v>135.20000000000002</v>
      </c>
    </row>
    <row r="152" spans="1:15">
      <c r="A152" s="21">
        <v>4</v>
      </c>
      <c r="B152" s="21" t="s">
        <v>122</v>
      </c>
      <c r="C152" s="67" t="s">
        <v>134</v>
      </c>
      <c r="D152" s="40">
        <f t="shared" si="76"/>
        <v>135.20000000000002</v>
      </c>
      <c r="E152" s="40">
        <f t="shared" si="77"/>
        <v>135.20000000000002</v>
      </c>
      <c r="F152" s="40">
        <f t="shared" si="78"/>
        <v>135.20000000000002</v>
      </c>
      <c r="G152" s="40">
        <f t="shared" si="79"/>
        <v>135.20000000000002</v>
      </c>
      <c r="H152" s="40">
        <f t="shared" si="80"/>
        <v>135.20000000000002</v>
      </c>
      <c r="I152" s="40">
        <f t="shared" si="81"/>
        <v>135.20000000000002</v>
      </c>
      <c r="J152" s="40">
        <f t="shared" si="82"/>
        <v>135.20000000000002</v>
      </c>
      <c r="K152" s="40">
        <f t="shared" si="83"/>
        <v>135.20000000000002</v>
      </c>
      <c r="L152" s="40">
        <f t="shared" si="84"/>
        <v>135.20000000000002</v>
      </c>
      <c r="M152" s="40">
        <f t="shared" si="85"/>
        <v>135.20000000000002</v>
      </c>
      <c r="N152" s="40">
        <f t="shared" si="86"/>
        <v>135.20000000000002</v>
      </c>
      <c r="O152" s="40">
        <f t="shared" si="87"/>
        <v>135.20000000000002</v>
      </c>
    </row>
    <row r="153" spans="1:15">
      <c r="A153" s="21">
        <v>5</v>
      </c>
      <c r="B153" s="21" t="s">
        <v>123</v>
      </c>
      <c r="C153" s="67" t="s">
        <v>135</v>
      </c>
      <c r="D153" s="40">
        <f t="shared" si="76"/>
        <v>135.20000000000002</v>
      </c>
      <c r="E153" s="40">
        <f t="shared" si="77"/>
        <v>135.20000000000002</v>
      </c>
      <c r="F153" s="40">
        <f t="shared" si="78"/>
        <v>135.20000000000002</v>
      </c>
      <c r="G153" s="40">
        <f t="shared" si="79"/>
        <v>135.20000000000002</v>
      </c>
      <c r="H153" s="40">
        <f t="shared" si="80"/>
        <v>135.20000000000002</v>
      </c>
      <c r="I153" s="40">
        <f t="shared" si="81"/>
        <v>135.20000000000002</v>
      </c>
      <c r="J153" s="40">
        <f t="shared" si="82"/>
        <v>135.20000000000002</v>
      </c>
      <c r="K153" s="40">
        <f t="shared" si="83"/>
        <v>135.20000000000002</v>
      </c>
      <c r="L153" s="40">
        <f t="shared" si="84"/>
        <v>135.20000000000002</v>
      </c>
      <c r="M153" s="40">
        <f t="shared" si="85"/>
        <v>135.20000000000002</v>
      </c>
      <c r="N153" s="40">
        <f t="shared" si="86"/>
        <v>135.20000000000002</v>
      </c>
      <c r="O153" s="40">
        <f t="shared" si="87"/>
        <v>135.20000000000002</v>
      </c>
    </row>
    <row r="154" spans="1:15">
      <c r="A154" s="21">
        <v>6</v>
      </c>
      <c r="B154" s="21" t="s">
        <v>124</v>
      </c>
      <c r="C154" s="67" t="s">
        <v>136</v>
      </c>
      <c r="D154" s="40">
        <f t="shared" si="76"/>
        <v>135.20000000000002</v>
      </c>
      <c r="E154" s="40">
        <f t="shared" si="77"/>
        <v>135.20000000000002</v>
      </c>
      <c r="F154" s="40">
        <f t="shared" si="78"/>
        <v>135.20000000000002</v>
      </c>
      <c r="G154" s="40">
        <f t="shared" si="79"/>
        <v>135.20000000000002</v>
      </c>
      <c r="H154" s="40">
        <f t="shared" si="80"/>
        <v>135.20000000000002</v>
      </c>
      <c r="I154" s="40">
        <f t="shared" si="81"/>
        <v>135.20000000000002</v>
      </c>
      <c r="J154" s="40">
        <f t="shared" si="82"/>
        <v>135.20000000000002</v>
      </c>
      <c r="K154" s="40">
        <f t="shared" si="83"/>
        <v>135.20000000000002</v>
      </c>
      <c r="L154" s="40">
        <f t="shared" si="84"/>
        <v>135.20000000000002</v>
      </c>
      <c r="M154" s="40">
        <f t="shared" si="85"/>
        <v>135.20000000000002</v>
      </c>
      <c r="N154" s="40">
        <f t="shared" si="86"/>
        <v>135.20000000000002</v>
      </c>
      <c r="O154" s="40">
        <f t="shared" si="87"/>
        <v>135.20000000000002</v>
      </c>
    </row>
    <row r="155" spans="1:15">
      <c r="A155" s="21">
        <v>7</v>
      </c>
      <c r="B155" s="21" t="s">
        <v>125</v>
      </c>
      <c r="C155" s="67" t="s">
        <v>137</v>
      </c>
      <c r="D155" s="40">
        <f t="shared" si="76"/>
        <v>148.72</v>
      </c>
      <c r="E155" s="40">
        <f t="shared" si="77"/>
        <v>148.72</v>
      </c>
      <c r="F155" s="40">
        <f t="shared" si="78"/>
        <v>148.72</v>
      </c>
      <c r="G155" s="40">
        <f t="shared" si="79"/>
        <v>148.72</v>
      </c>
      <c r="H155" s="40">
        <f t="shared" si="80"/>
        <v>148.72</v>
      </c>
      <c r="I155" s="40">
        <f t="shared" si="81"/>
        <v>148.72</v>
      </c>
      <c r="J155" s="40">
        <f t="shared" si="82"/>
        <v>148.72</v>
      </c>
      <c r="K155" s="40">
        <f t="shared" si="83"/>
        <v>148.72</v>
      </c>
      <c r="L155" s="40">
        <f t="shared" si="84"/>
        <v>148.72</v>
      </c>
      <c r="M155" s="40">
        <f t="shared" si="85"/>
        <v>148.72</v>
      </c>
      <c r="N155" s="40">
        <f t="shared" si="86"/>
        <v>148.72</v>
      </c>
      <c r="O155" s="40">
        <f t="shared" si="87"/>
        <v>148.72</v>
      </c>
    </row>
    <row r="156" spans="1:15">
      <c r="A156" s="21">
        <v>8</v>
      </c>
      <c r="B156" s="21" t="s">
        <v>127</v>
      </c>
      <c r="C156" s="67" t="s">
        <v>130</v>
      </c>
      <c r="D156" s="40">
        <f t="shared" si="76"/>
        <v>371.8</v>
      </c>
      <c r="E156" s="40">
        <f t="shared" si="77"/>
        <v>371.8</v>
      </c>
      <c r="F156" s="40">
        <f t="shared" si="78"/>
        <v>371.8</v>
      </c>
      <c r="G156" s="40">
        <f t="shared" si="79"/>
        <v>371.8</v>
      </c>
      <c r="H156" s="40">
        <f t="shared" si="80"/>
        <v>371.8</v>
      </c>
      <c r="I156" s="40">
        <f t="shared" si="81"/>
        <v>371.8</v>
      </c>
      <c r="J156" s="40">
        <f t="shared" si="82"/>
        <v>371.8</v>
      </c>
      <c r="K156" s="40">
        <f t="shared" si="83"/>
        <v>371.8</v>
      </c>
      <c r="L156" s="40">
        <f t="shared" si="84"/>
        <v>371.8</v>
      </c>
      <c r="M156" s="40">
        <f t="shared" si="85"/>
        <v>371.8</v>
      </c>
      <c r="N156" s="40">
        <f t="shared" si="86"/>
        <v>371.8</v>
      </c>
      <c r="O156" s="40">
        <f t="shared" si="87"/>
        <v>371.8</v>
      </c>
    </row>
    <row r="157" spans="1:15">
      <c r="A157" s="16"/>
      <c r="B157" s="16"/>
      <c r="C157" s="68"/>
    </row>
    <row r="158" spans="1:15">
      <c r="A158" s="21">
        <v>9</v>
      </c>
      <c r="B158" s="21" t="s">
        <v>128</v>
      </c>
      <c r="C158" s="67" t="s">
        <v>137</v>
      </c>
      <c r="D158" s="40">
        <f>I182</f>
        <v>33.800000000000004</v>
      </c>
      <c r="E158" s="40">
        <f t="shared" ref="E158:E159" si="88">I182</f>
        <v>33.800000000000004</v>
      </c>
      <c r="F158" s="40">
        <f t="shared" ref="F158:F159" si="89">I182</f>
        <v>33.800000000000004</v>
      </c>
      <c r="G158" s="40">
        <f t="shared" si="79"/>
        <v>33.800000000000004</v>
      </c>
      <c r="H158" s="40">
        <f t="shared" ref="H158:H159" si="90">I182</f>
        <v>33.800000000000004</v>
      </c>
      <c r="I158" s="40">
        <f t="shared" ref="I158:I159" si="91">I182</f>
        <v>33.800000000000004</v>
      </c>
      <c r="J158" s="40">
        <f t="shared" ref="J158:J159" si="92">I182</f>
        <v>33.800000000000004</v>
      </c>
      <c r="K158" s="40">
        <f t="shared" ref="K158:K159" si="93">I182</f>
        <v>33.800000000000004</v>
      </c>
      <c r="L158" s="40">
        <f t="shared" ref="L158:L159" si="94">I182</f>
        <v>33.800000000000004</v>
      </c>
      <c r="M158" s="40">
        <f t="shared" ref="M158:M159" si="95">I182</f>
        <v>33.800000000000004</v>
      </c>
      <c r="N158" s="40">
        <f t="shared" ref="N158:N159" si="96">I182</f>
        <v>33.800000000000004</v>
      </c>
      <c r="O158" s="40">
        <f t="shared" ref="O158:O159" si="97">I182</f>
        <v>33.800000000000004</v>
      </c>
    </row>
    <row r="159" spans="1:15">
      <c r="A159" s="21">
        <v>10</v>
      </c>
      <c r="B159" s="21" t="s">
        <v>129</v>
      </c>
      <c r="C159" s="67" t="s">
        <v>137</v>
      </c>
      <c r="D159" s="40">
        <f>I183</f>
        <v>33.800000000000004</v>
      </c>
      <c r="E159" s="40">
        <f t="shared" si="88"/>
        <v>33.800000000000004</v>
      </c>
      <c r="F159" s="40">
        <f t="shared" si="89"/>
        <v>33.800000000000004</v>
      </c>
      <c r="G159" s="40">
        <f t="shared" si="79"/>
        <v>33.800000000000004</v>
      </c>
      <c r="H159" s="40">
        <f t="shared" si="90"/>
        <v>33.800000000000004</v>
      </c>
      <c r="I159" s="40">
        <f t="shared" si="91"/>
        <v>33.800000000000004</v>
      </c>
      <c r="J159" s="40">
        <f t="shared" si="92"/>
        <v>33.800000000000004</v>
      </c>
      <c r="K159" s="40">
        <f t="shared" si="93"/>
        <v>33.800000000000004</v>
      </c>
      <c r="L159" s="40">
        <f t="shared" si="94"/>
        <v>33.800000000000004</v>
      </c>
      <c r="M159" s="40">
        <f t="shared" si="95"/>
        <v>33.800000000000004</v>
      </c>
      <c r="N159" s="40">
        <f t="shared" si="96"/>
        <v>33.800000000000004</v>
      </c>
      <c r="O159" s="40">
        <f t="shared" si="97"/>
        <v>33.800000000000004</v>
      </c>
    </row>
    <row r="161" spans="1:15">
      <c r="B161" s="44" t="s">
        <v>189</v>
      </c>
      <c r="C161" s="20"/>
      <c r="D161" s="43">
        <f>SUM(D149:D159)</f>
        <v>2430.2200000000007</v>
      </c>
      <c r="E161" s="43">
        <f>SUM(E149:E159)</f>
        <v>2430.2200000000007</v>
      </c>
      <c r="F161" s="43">
        <f t="shared" ref="F161:O161" si="98">SUM(F149:F159)</f>
        <v>2430.2200000000007</v>
      </c>
      <c r="G161" s="43">
        <f t="shared" si="98"/>
        <v>2430.2200000000007</v>
      </c>
      <c r="H161" s="43">
        <f t="shared" si="98"/>
        <v>2430.2200000000007</v>
      </c>
      <c r="I161" s="43">
        <f t="shared" si="98"/>
        <v>2430.2200000000007</v>
      </c>
      <c r="J161" s="43">
        <f t="shared" si="98"/>
        <v>2430.2200000000007</v>
      </c>
      <c r="K161" s="43">
        <f t="shared" si="98"/>
        <v>2430.2200000000007</v>
      </c>
      <c r="L161" s="43">
        <f t="shared" si="98"/>
        <v>2430.2200000000007</v>
      </c>
      <c r="M161" s="43">
        <f t="shared" si="98"/>
        <v>2430.2200000000007</v>
      </c>
      <c r="N161" s="43">
        <f t="shared" si="98"/>
        <v>2430.2200000000007</v>
      </c>
      <c r="O161" s="43">
        <f t="shared" si="98"/>
        <v>2430.2200000000007</v>
      </c>
    </row>
    <row r="163" spans="1:15">
      <c r="B163" s="45" t="s">
        <v>184</v>
      </c>
      <c r="F163" s="42">
        <f>E161+D161+F161</f>
        <v>7290.6600000000017</v>
      </c>
    </row>
    <row r="164" spans="1:15">
      <c r="B164" s="45" t="s">
        <v>185</v>
      </c>
      <c r="I164" s="42">
        <f>G161+H161+I161</f>
        <v>7290.6600000000017</v>
      </c>
    </row>
    <row r="165" spans="1:15">
      <c r="B165" s="45" t="s">
        <v>186</v>
      </c>
      <c r="L165" s="42">
        <f>J161+K161+L161</f>
        <v>7290.6600000000017</v>
      </c>
    </row>
    <row r="166" spans="1:15">
      <c r="B166" s="45" t="s">
        <v>187</v>
      </c>
      <c r="O166" s="42">
        <f>M161+N161+O161</f>
        <v>7290.6600000000017</v>
      </c>
    </row>
    <row r="168" spans="1:15">
      <c r="B168" s="58" t="s">
        <v>188</v>
      </c>
      <c r="C168" s="42">
        <f>F163+I164+L165+O166</f>
        <v>29162.640000000007</v>
      </c>
    </row>
    <row r="171" spans="1:15">
      <c r="C171" s="76"/>
    </row>
    <row r="172" spans="1:15" ht="45">
      <c r="D172" s="73" t="s">
        <v>138</v>
      </c>
      <c r="E172" s="73" t="s">
        <v>139</v>
      </c>
      <c r="F172" s="73" t="s">
        <v>144</v>
      </c>
      <c r="G172" s="73" t="s">
        <v>145</v>
      </c>
      <c r="H172" s="73" t="s">
        <v>140</v>
      </c>
      <c r="I172" s="73" t="s">
        <v>143</v>
      </c>
    </row>
    <row r="173" spans="1:15">
      <c r="A173" s="21">
        <v>1</v>
      </c>
      <c r="B173" s="21" t="s">
        <v>119</v>
      </c>
      <c r="C173" s="67" t="s">
        <v>131</v>
      </c>
      <c r="D173" s="71">
        <v>80</v>
      </c>
      <c r="E173" s="69">
        <v>26</v>
      </c>
      <c r="F173" s="69">
        <f>D173*E173</f>
        <v>2080</v>
      </c>
      <c r="G173" s="71">
        <v>0.35</v>
      </c>
      <c r="H173" s="40">
        <v>1.3</v>
      </c>
      <c r="I173" s="74">
        <f>F173*G173*H173</f>
        <v>946.4</v>
      </c>
    </row>
    <row r="174" spans="1:15">
      <c r="A174" s="21">
        <v>2</v>
      </c>
      <c r="B174" s="21" t="s">
        <v>120</v>
      </c>
      <c r="C174" s="67" t="s">
        <v>132</v>
      </c>
      <c r="D174" s="71">
        <v>30</v>
      </c>
      <c r="E174" s="69">
        <v>26</v>
      </c>
      <c r="F174" s="69">
        <f t="shared" ref="F174:F180" si="99">D174*E174</f>
        <v>780</v>
      </c>
      <c r="G174" s="71">
        <v>0.35</v>
      </c>
      <c r="H174" s="40">
        <v>1.3</v>
      </c>
      <c r="I174" s="74">
        <f t="shared" ref="I174:I180" si="100">F174*G174*H174</f>
        <v>354.90000000000003</v>
      </c>
    </row>
    <row r="175" spans="1:15">
      <c r="A175" s="21">
        <v>3</v>
      </c>
      <c r="B175" s="21" t="s">
        <v>121</v>
      </c>
      <c r="C175" s="67" t="s">
        <v>133</v>
      </c>
      <c r="D175" s="71">
        <v>20</v>
      </c>
      <c r="E175" s="69">
        <v>26</v>
      </c>
      <c r="F175" s="69">
        <f t="shared" si="99"/>
        <v>520</v>
      </c>
      <c r="G175" s="71">
        <v>0.2</v>
      </c>
      <c r="H175" s="40">
        <v>1.3</v>
      </c>
      <c r="I175" s="74">
        <f t="shared" si="100"/>
        <v>135.20000000000002</v>
      </c>
    </row>
    <row r="176" spans="1:15">
      <c r="A176" s="21">
        <v>4</v>
      </c>
      <c r="B176" s="21" t="s">
        <v>122</v>
      </c>
      <c r="C176" s="67" t="s">
        <v>134</v>
      </c>
      <c r="D176" s="71">
        <v>20</v>
      </c>
      <c r="E176" s="69">
        <v>26</v>
      </c>
      <c r="F176" s="69">
        <f t="shared" si="99"/>
        <v>520</v>
      </c>
      <c r="G176" s="71">
        <v>0.2</v>
      </c>
      <c r="H176" s="40">
        <v>1.3</v>
      </c>
      <c r="I176" s="74">
        <f t="shared" si="100"/>
        <v>135.20000000000002</v>
      </c>
    </row>
    <row r="177" spans="1:9">
      <c r="A177" s="21">
        <v>5</v>
      </c>
      <c r="B177" s="21" t="s">
        <v>123</v>
      </c>
      <c r="C177" s="67" t="s">
        <v>135</v>
      </c>
      <c r="D177" s="71">
        <v>20</v>
      </c>
      <c r="E177" s="69">
        <v>26</v>
      </c>
      <c r="F177" s="69">
        <f t="shared" si="99"/>
        <v>520</v>
      </c>
      <c r="G177" s="71">
        <v>0.2</v>
      </c>
      <c r="H177" s="40">
        <v>1.3</v>
      </c>
      <c r="I177" s="74">
        <f t="shared" si="100"/>
        <v>135.20000000000002</v>
      </c>
    </row>
    <row r="178" spans="1:9">
      <c r="A178" s="21">
        <v>6</v>
      </c>
      <c r="B178" s="21" t="s">
        <v>124</v>
      </c>
      <c r="C178" s="67" t="s">
        <v>136</v>
      </c>
      <c r="D178" s="71">
        <v>20</v>
      </c>
      <c r="E178" s="69">
        <v>26</v>
      </c>
      <c r="F178" s="69">
        <f t="shared" si="99"/>
        <v>520</v>
      </c>
      <c r="G178" s="71">
        <v>0.2</v>
      </c>
      <c r="H178" s="40">
        <v>1.3</v>
      </c>
      <c r="I178" s="74">
        <f t="shared" si="100"/>
        <v>135.20000000000002</v>
      </c>
    </row>
    <row r="179" spans="1:9">
      <c r="A179" s="21">
        <v>7</v>
      </c>
      <c r="B179" s="21" t="s">
        <v>125</v>
      </c>
      <c r="C179" s="67" t="s">
        <v>137</v>
      </c>
      <c r="D179" s="71">
        <v>20</v>
      </c>
      <c r="E179" s="69">
        <v>26</v>
      </c>
      <c r="F179" s="69">
        <f t="shared" si="99"/>
        <v>520</v>
      </c>
      <c r="G179" s="71">
        <v>0.22</v>
      </c>
      <c r="H179" s="40">
        <v>1.3</v>
      </c>
      <c r="I179" s="74">
        <f t="shared" si="100"/>
        <v>148.72</v>
      </c>
    </row>
    <row r="180" spans="1:9">
      <c r="A180" s="21">
        <v>8</v>
      </c>
      <c r="B180" s="21" t="s">
        <v>127</v>
      </c>
      <c r="C180" s="67" t="s">
        <v>130</v>
      </c>
      <c r="D180" s="71">
        <v>50</v>
      </c>
      <c r="E180" s="69">
        <v>26</v>
      </c>
      <c r="F180" s="69">
        <f t="shared" si="99"/>
        <v>1300</v>
      </c>
      <c r="G180" s="71">
        <v>0.22</v>
      </c>
      <c r="H180" s="40">
        <v>1.3</v>
      </c>
      <c r="I180" s="74">
        <f t="shared" si="100"/>
        <v>371.8</v>
      </c>
    </row>
    <row r="181" spans="1:9">
      <c r="A181" s="16"/>
      <c r="B181" s="16"/>
      <c r="C181" s="68"/>
      <c r="D181" s="72"/>
      <c r="E181" s="70"/>
      <c r="F181" s="70"/>
      <c r="G181" s="72"/>
      <c r="H181" s="66"/>
      <c r="I181" s="75"/>
    </row>
    <row r="182" spans="1:9">
      <c r="A182" s="21">
        <v>9</v>
      </c>
      <c r="B182" s="21" t="s">
        <v>128</v>
      </c>
      <c r="C182" s="67" t="s">
        <v>137</v>
      </c>
      <c r="D182" s="71">
        <v>20</v>
      </c>
      <c r="E182" s="69">
        <v>26</v>
      </c>
      <c r="F182" s="69">
        <f t="shared" ref="F182:F183" si="101">D182*E182</f>
        <v>520</v>
      </c>
      <c r="G182" s="71">
        <v>0.05</v>
      </c>
      <c r="H182" s="40">
        <v>1.3</v>
      </c>
      <c r="I182" s="74">
        <f t="shared" ref="I182:I183" si="102">F182*G182*H182</f>
        <v>33.800000000000004</v>
      </c>
    </row>
    <row r="183" spans="1:9">
      <c r="A183" s="21">
        <v>10</v>
      </c>
      <c r="B183" s="21" t="s">
        <v>129</v>
      </c>
      <c r="C183" s="67" t="s">
        <v>137</v>
      </c>
      <c r="D183" s="71">
        <v>20</v>
      </c>
      <c r="E183" s="69">
        <v>26</v>
      </c>
      <c r="F183" s="69">
        <f t="shared" si="101"/>
        <v>520</v>
      </c>
      <c r="G183" s="71">
        <v>0.05</v>
      </c>
      <c r="H183" s="40">
        <v>1.3</v>
      </c>
      <c r="I183" s="74">
        <f t="shared" si="102"/>
        <v>33.800000000000004</v>
      </c>
    </row>
    <row r="186" spans="1:9">
      <c r="B186" s="55" t="s">
        <v>141</v>
      </c>
      <c r="C186" s="55" t="s">
        <v>142</v>
      </c>
    </row>
  </sheetData>
  <mergeCells count="24">
    <mergeCell ref="D144:O144"/>
    <mergeCell ref="D145:O145"/>
    <mergeCell ref="D146:F146"/>
    <mergeCell ref="G146:I146"/>
    <mergeCell ref="J146:L146"/>
    <mergeCell ref="M146:O146"/>
    <mergeCell ref="D97:O97"/>
    <mergeCell ref="D98:O98"/>
    <mergeCell ref="D99:F99"/>
    <mergeCell ref="G99:I99"/>
    <mergeCell ref="J99:L99"/>
    <mergeCell ref="M99:O99"/>
    <mergeCell ref="D3:O3"/>
    <mergeCell ref="D50:O50"/>
    <mergeCell ref="D51:O51"/>
    <mergeCell ref="D52:F52"/>
    <mergeCell ref="G52:I52"/>
    <mergeCell ref="J52:L52"/>
    <mergeCell ref="M52:O52"/>
    <mergeCell ref="D4:O4"/>
    <mergeCell ref="D5:F5"/>
    <mergeCell ref="G5:I5"/>
    <mergeCell ref="J5:L5"/>
    <mergeCell ref="M5:O5"/>
  </mergeCells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sqref="A1:I14"/>
    </sheetView>
  </sheetViews>
  <sheetFormatPr defaultRowHeight="14.25"/>
  <cols>
    <col min="1" max="1" width="2.75" bestFit="1" customWidth="1"/>
    <col min="2" max="2" width="11.625" customWidth="1"/>
    <col min="3" max="3" width="15.75" customWidth="1"/>
    <col min="4" max="4" width="16.875" customWidth="1"/>
    <col min="5" max="5" width="12.875" customWidth="1"/>
    <col min="6" max="6" width="9.125" bestFit="1" customWidth="1"/>
    <col min="7" max="7" width="6.75" bestFit="1" customWidth="1"/>
    <col min="8" max="8" width="10.625" bestFit="1" customWidth="1"/>
    <col min="9" max="9" width="10.125" bestFit="1" customWidth="1"/>
  </cols>
  <sheetData>
    <row r="1" spans="1:11">
      <c r="A1" s="135"/>
      <c r="B1" s="296" t="s">
        <v>250</v>
      </c>
      <c r="C1" s="297"/>
      <c r="D1" s="135"/>
      <c r="E1" s="135"/>
      <c r="F1" s="135"/>
      <c r="G1" s="135"/>
      <c r="H1" s="135"/>
      <c r="I1" s="135"/>
      <c r="J1" s="135"/>
      <c r="K1" s="135"/>
    </row>
    <row r="2" spans="1:11" ht="22.5">
      <c r="A2" s="140"/>
      <c r="B2" s="140"/>
      <c r="C2" s="140"/>
      <c r="D2" s="73" t="s">
        <v>138</v>
      </c>
      <c r="E2" s="73" t="s">
        <v>139</v>
      </c>
      <c r="F2" s="73" t="s">
        <v>144</v>
      </c>
      <c r="G2" s="73" t="s">
        <v>145</v>
      </c>
      <c r="H2" s="73" t="s">
        <v>140</v>
      </c>
      <c r="I2" s="73" t="s">
        <v>143</v>
      </c>
      <c r="J2" s="135"/>
      <c r="K2" s="135"/>
    </row>
    <row r="3" spans="1:11">
      <c r="A3" s="199">
        <v>1</v>
      </c>
      <c r="B3" s="21" t="s">
        <v>119</v>
      </c>
      <c r="C3" s="67" t="s">
        <v>131</v>
      </c>
      <c r="D3" s="71">
        <f>Fleet_gasoline_expenses!D32</f>
        <v>80</v>
      </c>
      <c r="E3" s="69">
        <f>Fleet_gasoline_expenses!E32</f>
        <v>26</v>
      </c>
      <c r="F3" s="69">
        <f>Fleet_gasoline_expenses!F32</f>
        <v>2080</v>
      </c>
      <c r="G3" s="71">
        <f>Fleet_gasoline_expenses!G32</f>
        <v>0.35</v>
      </c>
      <c r="H3" s="40">
        <f>Fleet_gasoline_expenses!H32</f>
        <v>1.3</v>
      </c>
      <c r="I3" s="74">
        <f>F3*G3*H3</f>
        <v>946.4</v>
      </c>
      <c r="J3" s="135"/>
      <c r="K3" s="135"/>
    </row>
    <row r="4" spans="1:11">
      <c r="A4" s="199">
        <v>2</v>
      </c>
      <c r="B4" s="21" t="s">
        <v>120</v>
      </c>
      <c r="C4" s="67" t="s">
        <v>132</v>
      </c>
      <c r="D4" s="71">
        <f>Fleet_gasoline_expenses!D33</f>
        <v>30</v>
      </c>
      <c r="E4" s="69">
        <f>Fleet_gasoline_expenses!E33</f>
        <v>26</v>
      </c>
      <c r="F4" s="69">
        <f>Fleet_gasoline_expenses!F33</f>
        <v>780</v>
      </c>
      <c r="G4" s="71">
        <f>Fleet_gasoline_expenses!G33</f>
        <v>0.35</v>
      </c>
      <c r="H4" s="40">
        <f>Fleet_gasoline_expenses!H33</f>
        <v>1.3</v>
      </c>
      <c r="I4" s="74">
        <f t="shared" ref="I4:I13" si="0">F4*G4*H4</f>
        <v>354.90000000000003</v>
      </c>
      <c r="J4" s="135"/>
      <c r="K4" s="135"/>
    </row>
    <row r="5" spans="1:11">
      <c r="A5" s="199">
        <v>3</v>
      </c>
      <c r="B5" s="21" t="s">
        <v>121</v>
      </c>
      <c r="C5" s="67" t="s">
        <v>133</v>
      </c>
      <c r="D5" s="71">
        <f>Fleet_gasoline_expenses!D34</f>
        <v>20</v>
      </c>
      <c r="E5" s="69">
        <f>Fleet_gasoline_expenses!E34</f>
        <v>26</v>
      </c>
      <c r="F5" s="69">
        <f>Fleet_gasoline_expenses!F34</f>
        <v>520</v>
      </c>
      <c r="G5" s="71">
        <f>Fleet_gasoline_expenses!G34</f>
        <v>0.2</v>
      </c>
      <c r="H5" s="40">
        <f>Fleet_gasoline_expenses!H34</f>
        <v>1.3</v>
      </c>
      <c r="I5" s="74">
        <f t="shared" si="0"/>
        <v>135.20000000000002</v>
      </c>
      <c r="J5" s="135"/>
      <c r="K5" s="135"/>
    </row>
    <row r="6" spans="1:11">
      <c r="A6" s="199">
        <v>4</v>
      </c>
      <c r="B6" s="21" t="s">
        <v>122</v>
      </c>
      <c r="C6" s="67" t="s">
        <v>134</v>
      </c>
      <c r="D6" s="71">
        <f>Fleet_gasoline_expenses!D35</f>
        <v>20</v>
      </c>
      <c r="E6" s="69">
        <f>Fleet_gasoline_expenses!E35</f>
        <v>26</v>
      </c>
      <c r="F6" s="69">
        <f>Fleet_gasoline_expenses!F35</f>
        <v>520</v>
      </c>
      <c r="G6" s="71">
        <f>Fleet_gasoline_expenses!G35</f>
        <v>0.2</v>
      </c>
      <c r="H6" s="40">
        <f>Fleet_gasoline_expenses!H35</f>
        <v>1.3</v>
      </c>
      <c r="I6" s="74">
        <f t="shared" si="0"/>
        <v>135.20000000000002</v>
      </c>
      <c r="J6" s="135"/>
      <c r="K6" s="135"/>
    </row>
    <row r="7" spans="1:11">
      <c r="A7" s="199">
        <v>5</v>
      </c>
      <c r="B7" s="21" t="s">
        <v>123</v>
      </c>
      <c r="C7" s="67" t="s">
        <v>135</v>
      </c>
      <c r="D7" s="71">
        <f>Fleet_gasoline_expenses!D36</f>
        <v>20</v>
      </c>
      <c r="E7" s="69">
        <f>Fleet_gasoline_expenses!E36</f>
        <v>26</v>
      </c>
      <c r="F7" s="69">
        <f>Fleet_gasoline_expenses!F36</f>
        <v>520</v>
      </c>
      <c r="G7" s="71">
        <f>Fleet_gasoline_expenses!G36</f>
        <v>0.2</v>
      </c>
      <c r="H7" s="40">
        <f>Fleet_gasoline_expenses!H36</f>
        <v>1.3</v>
      </c>
      <c r="I7" s="74">
        <f t="shared" si="0"/>
        <v>135.20000000000002</v>
      </c>
      <c r="J7" s="135"/>
      <c r="K7" s="135"/>
    </row>
    <row r="8" spans="1:11">
      <c r="A8" s="199">
        <v>6</v>
      </c>
      <c r="B8" s="21" t="s">
        <v>124</v>
      </c>
      <c r="C8" s="67" t="s">
        <v>136</v>
      </c>
      <c r="D8" s="71">
        <f>Fleet_gasoline_expenses!D37</f>
        <v>20</v>
      </c>
      <c r="E8" s="69">
        <f>Fleet_gasoline_expenses!E37</f>
        <v>26</v>
      </c>
      <c r="F8" s="69">
        <f>Fleet_gasoline_expenses!F37</f>
        <v>520</v>
      </c>
      <c r="G8" s="71">
        <f>Fleet_gasoline_expenses!G37</f>
        <v>0.2</v>
      </c>
      <c r="H8" s="40">
        <f>Fleet_gasoline_expenses!H37</f>
        <v>1.3</v>
      </c>
      <c r="I8" s="74">
        <f t="shared" si="0"/>
        <v>135.20000000000002</v>
      </c>
      <c r="J8" s="135"/>
      <c r="K8" s="135"/>
    </row>
    <row r="9" spans="1:11">
      <c r="A9" s="199">
        <v>7</v>
      </c>
      <c r="B9" s="21" t="s">
        <v>125</v>
      </c>
      <c r="C9" s="67" t="s">
        <v>137</v>
      </c>
      <c r="D9" s="71">
        <f>Fleet_gasoline_expenses!D38</f>
        <v>20</v>
      </c>
      <c r="E9" s="69">
        <f>Fleet_gasoline_expenses!E38</f>
        <v>26</v>
      </c>
      <c r="F9" s="69">
        <f>Fleet_gasoline_expenses!F38</f>
        <v>520</v>
      </c>
      <c r="G9" s="71">
        <f>Fleet_gasoline_expenses!G38</f>
        <v>0.22</v>
      </c>
      <c r="H9" s="40">
        <f>Fleet_gasoline_expenses!H38</f>
        <v>1.3</v>
      </c>
      <c r="I9" s="74">
        <f t="shared" si="0"/>
        <v>148.72</v>
      </c>
      <c r="J9" s="135"/>
      <c r="K9" s="135"/>
    </row>
    <row r="10" spans="1:11">
      <c r="A10" s="199">
        <v>8</v>
      </c>
      <c r="B10" s="21" t="s">
        <v>127</v>
      </c>
      <c r="C10" s="67" t="s">
        <v>130</v>
      </c>
      <c r="D10" s="71">
        <f>Fleet_gasoline_expenses!D39</f>
        <v>50</v>
      </c>
      <c r="E10" s="69">
        <f>Fleet_gasoline_expenses!E39</f>
        <v>26</v>
      </c>
      <c r="F10" s="69">
        <f>Fleet_gasoline_expenses!F39</f>
        <v>1300</v>
      </c>
      <c r="G10" s="71">
        <f>Fleet_gasoline_expenses!G39</f>
        <v>0.22</v>
      </c>
      <c r="H10" s="40">
        <f>Fleet_gasoline_expenses!H39</f>
        <v>1.3</v>
      </c>
      <c r="I10" s="74">
        <f t="shared" si="0"/>
        <v>371.8</v>
      </c>
      <c r="J10" s="135"/>
      <c r="K10" s="135"/>
    </row>
    <row r="11" spans="1:11">
      <c r="A11" s="200"/>
      <c r="B11" s="200"/>
      <c r="C11" s="201"/>
      <c r="D11" s="202"/>
      <c r="E11" s="203"/>
      <c r="F11" s="203"/>
      <c r="G11" s="202"/>
      <c r="H11" s="141"/>
      <c r="I11" s="143"/>
      <c r="J11" s="135"/>
      <c r="K11" s="135"/>
    </row>
    <row r="12" spans="1:11">
      <c r="A12" s="199">
        <v>9</v>
      </c>
      <c r="B12" s="21" t="s">
        <v>128</v>
      </c>
      <c r="C12" s="67" t="s">
        <v>137</v>
      </c>
      <c r="D12" s="71">
        <f>Fleet_gasoline_expenses!D41</f>
        <v>20</v>
      </c>
      <c r="E12" s="69">
        <f>Fleet_gasoline_expenses!E41</f>
        <v>26</v>
      </c>
      <c r="F12" s="69">
        <f>Fleet_gasoline_expenses!F41</f>
        <v>520</v>
      </c>
      <c r="G12" s="71">
        <f>Fleet_gasoline_expenses!G41</f>
        <v>0.05</v>
      </c>
      <c r="H12" s="40">
        <f>Fleet_gasoline_expenses!H41</f>
        <v>1.3</v>
      </c>
      <c r="I12" s="74">
        <f t="shared" si="0"/>
        <v>33.800000000000004</v>
      </c>
      <c r="J12" s="135"/>
      <c r="K12" s="135"/>
    </row>
    <row r="13" spans="1:11">
      <c r="A13" s="199">
        <v>10</v>
      </c>
      <c r="B13" s="21" t="s">
        <v>129</v>
      </c>
      <c r="C13" s="67" t="s">
        <v>137</v>
      </c>
      <c r="D13" s="71">
        <f>Fleet_gasoline_expenses!D42</f>
        <v>20</v>
      </c>
      <c r="E13" s="69">
        <f>Fleet_gasoline_expenses!E42</f>
        <v>26</v>
      </c>
      <c r="F13" s="69">
        <f>Fleet_gasoline_expenses!F42</f>
        <v>520</v>
      </c>
      <c r="G13" s="71">
        <f>Fleet_gasoline_expenses!G42</f>
        <v>0.05</v>
      </c>
      <c r="H13" s="40">
        <f>Fleet_gasoline_expenses!H42</f>
        <v>1.3</v>
      </c>
      <c r="I13" s="74">
        <f t="shared" si="0"/>
        <v>33.800000000000004</v>
      </c>
      <c r="J13" s="135"/>
      <c r="K13" s="135"/>
    </row>
    <row r="14" spans="1:11">
      <c r="A14" s="135"/>
      <c r="B14" s="135"/>
      <c r="C14" s="135"/>
      <c r="D14" s="135"/>
      <c r="E14" s="135"/>
      <c r="F14" s="135"/>
      <c r="G14" s="135"/>
      <c r="H14" s="144" t="s">
        <v>246</v>
      </c>
      <c r="I14" s="198">
        <f>SUM(I3:I10,I12:I13)</f>
        <v>2430.2200000000007</v>
      </c>
      <c r="J14" s="135"/>
      <c r="K14" s="135"/>
    </row>
    <row r="15" spans="1:11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11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</row>
    <row r="17" spans="1:11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</sheetData>
  <mergeCells count="1">
    <mergeCell ref="B1:C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36"/>
  <sheetViews>
    <sheetView zoomScale="60" zoomScaleNormal="60" workbookViewId="0">
      <selection sqref="A1:U25"/>
    </sheetView>
  </sheetViews>
  <sheetFormatPr defaultColWidth="9.125" defaultRowHeight="11.25"/>
  <cols>
    <col min="1" max="1" width="3" style="15" customWidth="1"/>
    <col min="2" max="2" width="21.625" style="15" customWidth="1"/>
    <col min="3" max="3" width="10.375" style="15" customWidth="1"/>
    <col min="4" max="4" width="11.375" style="15" bestFit="1" customWidth="1"/>
    <col min="5" max="5" width="10.625" style="15" customWidth="1"/>
    <col min="6" max="8" width="11.75" style="15" customWidth="1"/>
    <col min="9" max="9" width="14" style="15" customWidth="1"/>
    <col min="10" max="11" width="14.125" style="15" customWidth="1"/>
    <col min="12" max="12" width="9.625" style="15" bestFit="1" customWidth="1"/>
    <col min="13" max="13" width="9.125" style="15" customWidth="1"/>
    <col min="14" max="14" width="8.875" style="15" bestFit="1" customWidth="1"/>
    <col min="15" max="15" width="1.625" style="15" customWidth="1"/>
    <col min="16" max="16" width="11.125" style="15" bestFit="1" customWidth="1"/>
    <col min="17" max="17" width="9.375" style="15" customWidth="1"/>
    <col min="18" max="18" width="9.25" style="15" customWidth="1"/>
    <col min="19" max="19" width="8.375" style="15" bestFit="1" customWidth="1"/>
    <col min="20" max="20" width="10.125" style="15" customWidth="1"/>
    <col min="21" max="21" width="18.375" style="15" bestFit="1" customWidth="1"/>
    <col min="22" max="16384" width="9.125" style="15"/>
  </cols>
  <sheetData>
    <row r="1" spans="1:21" ht="26.25" customHeight="1">
      <c r="B1" s="288" t="s">
        <v>95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22.5" customHeight="1">
      <c r="B2" s="16" t="s">
        <v>313</v>
      </c>
    </row>
    <row r="3" spans="1:21" ht="12" thickBot="1">
      <c r="B3" s="16"/>
    </row>
    <row r="4" spans="1:21" s="17" customFormat="1" ht="45">
      <c r="B4" s="18"/>
      <c r="C4" s="19" t="s">
        <v>86</v>
      </c>
      <c r="D4" s="19" t="s">
        <v>90</v>
      </c>
      <c r="E4" s="19" t="s">
        <v>96</v>
      </c>
      <c r="F4" s="19" t="s">
        <v>97</v>
      </c>
      <c r="G4" s="19" t="s">
        <v>168</v>
      </c>
      <c r="H4" s="19" t="s">
        <v>174</v>
      </c>
      <c r="I4" s="19" t="s">
        <v>173</v>
      </c>
      <c r="J4" s="19" t="s">
        <v>171</v>
      </c>
      <c r="K4" s="19" t="s">
        <v>172</v>
      </c>
      <c r="L4" s="19" t="s">
        <v>169</v>
      </c>
      <c r="M4" s="62" t="s">
        <v>98</v>
      </c>
      <c r="N4" s="19" t="s">
        <v>170</v>
      </c>
      <c r="O4" s="19"/>
      <c r="P4" s="46" t="s">
        <v>314</v>
      </c>
      <c r="Q4" s="47" t="s">
        <v>99</v>
      </c>
      <c r="R4" s="48" t="s">
        <v>112</v>
      </c>
      <c r="S4" s="49" t="s">
        <v>113</v>
      </c>
      <c r="T4" s="47" t="s">
        <v>100</v>
      </c>
    </row>
    <row r="5" spans="1:21">
      <c r="A5" s="20">
        <v>1</v>
      </c>
      <c r="B5" s="21" t="s">
        <v>66</v>
      </c>
      <c r="C5" s="22" t="s">
        <v>87</v>
      </c>
      <c r="D5" s="50">
        <v>69</v>
      </c>
      <c r="E5" s="23">
        <v>40</v>
      </c>
      <c r="F5" s="24">
        <f>E5*D5</f>
        <v>2760</v>
      </c>
      <c r="G5" s="78">
        <f>F5*M5</f>
        <v>1904.3999999999999</v>
      </c>
      <c r="H5" s="24">
        <f>F5/E5</f>
        <v>69</v>
      </c>
      <c r="I5" s="82">
        <f>G5/E5</f>
        <v>47.61</v>
      </c>
      <c r="J5" s="25">
        <f t="shared" ref="J5:K24" si="0">F5+F5*11/100</f>
        <v>3063.6</v>
      </c>
      <c r="K5" s="40">
        <f t="shared" si="0"/>
        <v>2113.884</v>
      </c>
      <c r="L5" s="25">
        <f>J5/E5</f>
        <v>76.59</v>
      </c>
      <c r="M5" s="63">
        <v>0.69</v>
      </c>
      <c r="N5" s="40">
        <f>K5/E5</f>
        <v>52.847099999999998</v>
      </c>
      <c r="O5" s="25"/>
      <c r="P5" s="51">
        <v>150</v>
      </c>
      <c r="Q5" s="52">
        <f t="shared" ref="Q5:Q24" si="1">L5+L5*P5/100</f>
        <v>191.47500000000002</v>
      </c>
      <c r="R5" s="53">
        <v>149</v>
      </c>
      <c r="S5" s="61">
        <v>194</v>
      </c>
      <c r="T5" s="65">
        <f>N5+N5*P5/100</f>
        <v>132.11775</v>
      </c>
      <c r="U5" s="38" t="str">
        <f>B5</f>
        <v>Transport wheelchair</v>
      </c>
    </row>
    <row r="6" spans="1:21">
      <c r="A6" s="20">
        <v>2</v>
      </c>
      <c r="B6" s="21" t="s">
        <v>67</v>
      </c>
      <c r="C6" s="27" t="s">
        <v>87</v>
      </c>
      <c r="D6" s="54">
        <v>79</v>
      </c>
      <c r="E6" s="28">
        <v>40</v>
      </c>
      <c r="F6" s="26">
        <f t="shared" ref="F6:F24" si="2">E6*D6</f>
        <v>3160</v>
      </c>
      <c r="G6" s="78">
        <f t="shared" ref="G6:G24" si="3">F6*M6</f>
        <v>2180.3999999999996</v>
      </c>
      <c r="H6" s="24">
        <f t="shared" ref="H6:H24" si="4">F6/E6</f>
        <v>79</v>
      </c>
      <c r="I6" s="82">
        <f t="shared" ref="I6:I24" si="5">G6/E6</f>
        <v>54.509999999999991</v>
      </c>
      <c r="J6" s="25">
        <f t="shared" si="0"/>
        <v>3507.6</v>
      </c>
      <c r="K6" s="40">
        <f t="shared" si="0"/>
        <v>2420.2439999999997</v>
      </c>
      <c r="L6" s="25">
        <f t="shared" ref="L6:L24" si="6">J6/E6</f>
        <v>87.69</v>
      </c>
      <c r="M6" s="63">
        <v>0.69</v>
      </c>
      <c r="N6" s="40">
        <f t="shared" ref="N6:N24" si="7">K6/E6</f>
        <v>60.506099999999989</v>
      </c>
      <c r="O6" s="25"/>
      <c r="P6" s="51">
        <v>150</v>
      </c>
      <c r="Q6" s="52">
        <f t="shared" si="1"/>
        <v>219.22499999999999</v>
      </c>
      <c r="R6" s="53">
        <v>159</v>
      </c>
      <c r="S6" s="61">
        <v>240</v>
      </c>
      <c r="T6" s="65">
        <f t="shared" ref="T6:T24" si="8">N6+N6*P6/100</f>
        <v>151.26524999999998</v>
      </c>
      <c r="U6" s="38" t="str">
        <f t="shared" ref="U6:U24" si="9">B6</f>
        <v>Independent wheelchair</v>
      </c>
    </row>
    <row r="7" spans="1:21">
      <c r="A7" s="20">
        <v>3</v>
      </c>
      <c r="B7" s="21" t="s">
        <v>69</v>
      </c>
      <c r="C7" s="27" t="s">
        <v>87</v>
      </c>
      <c r="D7" s="54">
        <v>39</v>
      </c>
      <c r="E7" s="28">
        <v>30</v>
      </c>
      <c r="F7" s="26">
        <f t="shared" si="2"/>
        <v>1170</v>
      </c>
      <c r="G7" s="78">
        <f t="shared" si="3"/>
        <v>807.3</v>
      </c>
      <c r="H7" s="24">
        <f t="shared" si="4"/>
        <v>39</v>
      </c>
      <c r="I7" s="82">
        <f t="shared" si="5"/>
        <v>26.91</v>
      </c>
      <c r="J7" s="25">
        <f t="shared" si="0"/>
        <v>1298.7</v>
      </c>
      <c r="K7" s="40">
        <f t="shared" si="0"/>
        <v>896.10299999999995</v>
      </c>
      <c r="L7" s="25">
        <f t="shared" si="6"/>
        <v>43.29</v>
      </c>
      <c r="M7" s="63">
        <v>0.69</v>
      </c>
      <c r="N7" s="40">
        <f t="shared" si="7"/>
        <v>29.870099999999997</v>
      </c>
      <c r="O7" s="25"/>
      <c r="P7" s="51">
        <v>70</v>
      </c>
      <c r="Q7" s="52">
        <f t="shared" si="1"/>
        <v>73.592999999999989</v>
      </c>
      <c r="R7" s="53">
        <v>69</v>
      </c>
      <c r="S7" s="61">
        <v>65</v>
      </c>
      <c r="T7" s="65">
        <f t="shared" si="8"/>
        <v>50.779169999999993</v>
      </c>
      <c r="U7" s="38" t="str">
        <f t="shared" si="9"/>
        <v>Assist walker, simple</v>
      </c>
    </row>
    <row r="8" spans="1:21">
      <c r="A8" s="20">
        <v>4</v>
      </c>
      <c r="B8" s="21" t="s">
        <v>68</v>
      </c>
      <c r="C8" s="27" t="s">
        <v>87</v>
      </c>
      <c r="D8" s="54">
        <v>69</v>
      </c>
      <c r="E8" s="28">
        <v>30</v>
      </c>
      <c r="F8" s="26">
        <f t="shared" si="2"/>
        <v>2070</v>
      </c>
      <c r="G8" s="78">
        <f t="shared" si="3"/>
        <v>1428.3</v>
      </c>
      <c r="H8" s="24">
        <f t="shared" si="4"/>
        <v>69</v>
      </c>
      <c r="I8" s="82">
        <f t="shared" si="5"/>
        <v>47.61</v>
      </c>
      <c r="J8" s="25">
        <f t="shared" si="0"/>
        <v>2297.6999999999998</v>
      </c>
      <c r="K8" s="40">
        <f t="shared" si="0"/>
        <v>1585.413</v>
      </c>
      <c r="L8" s="25">
        <f t="shared" si="6"/>
        <v>76.589999999999989</v>
      </c>
      <c r="M8" s="63">
        <v>0.69</v>
      </c>
      <c r="N8" s="40">
        <f t="shared" si="7"/>
        <v>52.847099999999998</v>
      </c>
      <c r="O8" s="25"/>
      <c r="P8" s="51">
        <v>50</v>
      </c>
      <c r="Q8" s="52">
        <f t="shared" si="1"/>
        <v>114.88499999999999</v>
      </c>
      <c r="R8" s="53">
        <v>99</v>
      </c>
      <c r="S8" s="61">
        <v>85</v>
      </c>
      <c r="T8" s="65">
        <f t="shared" si="8"/>
        <v>79.270649999999989</v>
      </c>
      <c r="U8" s="38" t="str">
        <f t="shared" si="9"/>
        <v xml:space="preserve">Assist walker, carrying </v>
      </c>
    </row>
    <row r="9" spans="1:21" ht="22.5">
      <c r="A9" s="20">
        <v>5</v>
      </c>
      <c r="B9" s="21" t="s">
        <v>70</v>
      </c>
      <c r="C9" s="27" t="s">
        <v>87</v>
      </c>
      <c r="D9" s="54">
        <v>19</v>
      </c>
      <c r="E9" s="28">
        <v>50</v>
      </c>
      <c r="F9" s="26">
        <f t="shared" si="2"/>
        <v>950</v>
      </c>
      <c r="G9" s="78">
        <f t="shared" si="3"/>
        <v>655.5</v>
      </c>
      <c r="H9" s="24">
        <f t="shared" si="4"/>
        <v>19</v>
      </c>
      <c r="I9" s="82">
        <f t="shared" si="5"/>
        <v>13.11</v>
      </c>
      <c r="J9" s="25">
        <f t="shared" si="0"/>
        <v>1054.5</v>
      </c>
      <c r="K9" s="40">
        <f t="shared" si="0"/>
        <v>727.60500000000002</v>
      </c>
      <c r="L9" s="25">
        <f t="shared" si="6"/>
        <v>21.09</v>
      </c>
      <c r="M9" s="63">
        <v>0.69</v>
      </c>
      <c r="N9" s="40">
        <f t="shared" si="7"/>
        <v>14.552100000000001</v>
      </c>
      <c r="O9" s="25"/>
      <c r="P9" s="51">
        <v>50</v>
      </c>
      <c r="Q9" s="52">
        <f t="shared" si="1"/>
        <v>31.634999999999998</v>
      </c>
      <c r="R9" s="53">
        <v>49</v>
      </c>
      <c r="S9" s="61">
        <v>25</v>
      </c>
      <c r="T9" s="65">
        <f t="shared" si="8"/>
        <v>21.828150000000001</v>
      </c>
      <c r="U9" s="38" t="str">
        <f t="shared" si="9"/>
        <v>Automatic digital blood pressure monitor</v>
      </c>
    </row>
    <row r="10" spans="1:21">
      <c r="A10" s="20">
        <v>6</v>
      </c>
      <c r="B10" s="21" t="s">
        <v>73</v>
      </c>
      <c r="C10" s="27" t="s">
        <v>87</v>
      </c>
      <c r="D10" s="54">
        <v>2</v>
      </c>
      <c r="E10" s="28">
        <v>200</v>
      </c>
      <c r="F10" s="26">
        <f t="shared" si="2"/>
        <v>400</v>
      </c>
      <c r="G10" s="78">
        <f t="shared" si="3"/>
        <v>276</v>
      </c>
      <c r="H10" s="24">
        <f t="shared" si="4"/>
        <v>2</v>
      </c>
      <c r="I10" s="82">
        <f t="shared" si="5"/>
        <v>1.38</v>
      </c>
      <c r="J10" s="25">
        <f t="shared" si="0"/>
        <v>444</v>
      </c>
      <c r="K10" s="40">
        <f t="shared" si="0"/>
        <v>306.36</v>
      </c>
      <c r="L10" s="25">
        <f t="shared" si="6"/>
        <v>2.2200000000000002</v>
      </c>
      <c r="M10" s="63">
        <v>0.69</v>
      </c>
      <c r="N10" s="40">
        <f t="shared" si="7"/>
        <v>1.5318000000000001</v>
      </c>
      <c r="O10" s="25"/>
      <c r="P10" s="51">
        <v>100</v>
      </c>
      <c r="Q10" s="52">
        <f t="shared" si="1"/>
        <v>4.4400000000000004</v>
      </c>
      <c r="R10" s="53">
        <v>6</v>
      </c>
      <c r="S10" s="61">
        <v>6</v>
      </c>
      <c r="T10" s="65">
        <f t="shared" si="8"/>
        <v>3.0636000000000001</v>
      </c>
      <c r="U10" s="38" t="str">
        <f t="shared" si="9"/>
        <v>Digital Thermometer</v>
      </c>
    </row>
    <row r="11" spans="1:21">
      <c r="A11" s="20">
        <v>7</v>
      </c>
      <c r="B11" s="21" t="s">
        <v>72</v>
      </c>
      <c r="C11" s="27" t="s">
        <v>87</v>
      </c>
      <c r="D11" s="54">
        <v>19</v>
      </c>
      <c r="E11" s="28">
        <v>50</v>
      </c>
      <c r="F11" s="26">
        <f t="shared" si="2"/>
        <v>950</v>
      </c>
      <c r="G11" s="78">
        <f t="shared" si="3"/>
        <v>655.5</v>
      </c>
      <c r="H11" s="24">
        <f t="shared" si="4"/>
        <v>19</v>
      </c>
      <c r="I11" s="82">
        <f t="shared" si="5"/>
        <v>13.11</v>
      </c>
      <c r="J11" s="25">
        <f t="shared" si="0"/>
        <v>1054.5</v>
      </c>
      <c r="K11" s="40">
        <f t="shared" si="0"/>
        <v>727.60500000000002</v>
      </c>
      <c r="L11" s="25">
        <f t="shared" si="6"/>
        <v>21.09</v>
      </c>
      <c r="M11" s="63">
        <v>0.69</v>
      </c>
      <c r="N11" s="40">
        <f t="shared" si="7"/>
        <v>14.552100000000001</v>
      </c>
      <c r="O11" s="25"/>
      <c r="P11" s="51">
        <v>100</v>
      </c>
      <c r="Q11" s="52">
        <f t="shared" si="1"/>
        <v>42.18</v>
      </c>
      <c r="R11" s="53">
        <v>59</v>
      </c>
      <c r="S11" s="61">
        <v>35</v>
      </c>
      <c r="T11" s="65">
        <f t="shared" si="8"/>
        <v>29.104200000000002</v>
      </c>
      <c r="U11" s="38" t="str">
        <f t="shared" si="9"/>
        <v>Digital Pulse oxymeter</v>
      </c>
    </row>
    <row r="12" spans="1:21">
      <c r="A12" s="20">
        <v>8</v>
      </c>
      <c r="B12" s="21" t="s">
        <v>71</v>
      </c>
      <c r="C12" s="27" t="s">
        <v>87</v>
      </c>
      <c r="D12" s="54">
        <v>300</v>
      </c>
      <c r="E12" s="28">
        <v>1</v>
      </c>
      <c r="F12" s="26">
        <f t="shared" si="2"/>
        <v>300</v>
      </c>
      <c r="G12" s="78">
        <f t="shared" si="3"/>
        <v>206.99999999999997</v>
      </c>
      <c r="H12" s="24">
        <f t="shared" si="4"/>
        <v>300</v>
      </c>
      <c r="I12" s="82">
        <f t="shared" si="5"/>
        <v>206.99999999999997</v>
      </c>
      <c r="J12" s="25">
        <f t="shared" si="0"/>
        <v>333</v>
      </c>
      <c r="K12" s="40">
        <f t="shared" si="0"/>
        <v>229.76999999999998</v>
      </c>
      <c r="L12" s="25">
        <f t="shared" si="6"/>
        <v>333</v>
      </c>
      <c r="M12" s="63">
        <v>0.69</v>
      </c>
      <c r="N12" s="40">
        <f t="shared" si="7"/>
        <v>229.76999999999998</v>
      </c>
      <c r="O12" s="25"/>
      <c r="P12" s="51">
        <v>100</v>
      </c>
      <c r="Q12" s="52">
        <f t="shared" si="1"/>
        <v>666</v>
      </c>
      <c r="R12" s="53">
        <v>600</v>
      </c>
      <c r="S12" s="61">
        <v>550</v>
      </c>
      <c r="T12" s="65">
        <f t="shared" si="8"/>
        <v>459.53999999999996</v>
      </c>
      <c r="U12" s="38" t="str">
        <f t="shared" si="9"/>
        <v>Electrocardiogram unit</v>
      </c>
    </row>
    <row r="13" spans="1:21" ht="22.5">
      <c r="A13" s="20">
        <v>9</v>
      </c>
      <c r="B13" s="21" t="s">
        <v>74</v>
      </c>
      <c r="C13" s="27" t="s">
        <v>87</v>
      </c>
      <c r="D13" s="54">
        <v>19</v>
      </c>
      <c r="E13" s="28">
        <v>1</v>
      </c>
      <c r="F13" s="26">
        <f t="shared" si="2"/>
        <v>19</v>
      </c>
      <c r="G13" s="78">
        <f t="shared" si="3"/>
        <v>13.11</v>
      </c>
      <c r="H13" s="24">
        <f t="shared" si="4"/>
        <v>19</v>
      </c>
      <c r="I13" s="82">
        <f t="shared" si="5"/>
        <v>13.11</v>
      </c>
      <c r="J13" s="25">
        <f t="shared" si="0"/>
        <v>21.09</v>
      </c>
      <c r="K13" s="40">
        <f t="shared" si="0"/>
        <v>14.552099999999999</v>
      </c>
      <c r="L13" s="25">
        <f t="shared" si="6"/>
        <v>21.09</v>
      </c>
      <c r="M13" s="63">
        <v>0.69</v>
      </c>
      <c r="N13" s="40">
        <f t="shared" si="7"/>
        <v>14.552099999999999</v>
      </c>
      <c r="O13" s="25"/>
      <c r="P13" s="51">
        <v>70</v>
      </c>
      <c r="Q13" s="52">
        <f t="shared" si="1"/>
        <v>35.853000000000002</v>
      </c>
      <c r="R13" s="53">
        <v>29</v>
      </c>
      <c r="S13" s="61">
        <v>29</v>
      </c>
      <c r="T13" s="65">
        <f t="shared" si="8"/>
        <v>24.738569999999999</v>
      </c>
      <c r="U13" s="38" t="str">
        <f t="shared" si="9"/>
        <v>Blood glucose meter (digital)</v>
      </c>
    </row>
    <row r="14" spans="1:21" ht="45">
      <c r="A14" s="20">
        <v>10</v>
      </c>
      <c r="B14" s="21" t="s">
        <v>75</v>
      </c>
      <c r="C14" s="27" t="s">
        <v>94</v>
      </c>
      <c r="D14" s="54">
        <v>16</v>
      </c>
      <c r="E14" s="28">
        <v>10</v>
      </c>
      <c r="F14" s="26">
        <f t="shared" si="2"/>
        <v>160</v>
      </c>
      <c r="G14" s="78">
        <f t="shared" si="3"/>
        <v>110.39999999999999</v>
      </c>
      <c r="H14" s="24">
        <f t="shared" si="4"/>
        <v>16</v>
      </c>
      <c r="I14" s="82">
        <f t="shared" si="5"/>
        <v>11.04</v>
      </c>
      <c r="J14" s="25">
        <f t="shared" si="0"/>
        <v>177.6</v>
      </c>
      <c r="K14" s="40">
        <f t="shared" si="0"/>
        <v>122.54399999999998</v>
      </c>
      <c r="L14" s="25">
        <f t="shared" si="6"/>
        <v>17.759999999999998</v>
      </c>
      <c r="M14" s="63">
        <v>0.69</v>
      </c>
      <c r="N14" s="40">
        <f t="shared" si="7"/>
        <v>12.254399999999999</v>
      </c>
      <c r="O14" s="25"/>
      <c r="P14" s="51">
        <v>300</v>
      </c>
      <c r="Q14" s="52">
        <f t="shared" si="1"/>
        <v>71.039999999999992</v>
      </c>
      <c r="R14" s="53">
        <v>65</v>
      </c>
      <c r="S14" s="61">
        <v>65</v>
      </c>
      <c r="T14" s="65">
        <f t="shared" si="8"/>
        <v>49.017599999999995</v>
      </c>
      <c r="U14" s="38" t="str">
        <f t="shared" si="9"/>
        <v>Latex gloves (steriled, surgical use)</v>
      </c>
    </row>
    <row r="15" spans="1:21" ht="22.5">
      <c r="A15" s="20">
        <v>11</v>
      </c>
      <c r="B15" s="21" t="s">
        <v>76</v>
      </c>
      <c r="C15" s="27" t="s">
        <v>91</v>
      </c>
      <c r="D15" s="54">
        <v>21</v>
      </c>
      <c r="E15" s="28">
        <v>20</v>
      </c>
      <c r="F15" s="26">
        <f t="shared" si="2"/>
        <v>420</v>
      </c>
      <c r="G15" s="78">
        <f t="shared" si="3"/>
        <v>289.79999999999995</v>
      </c>
      <c r="H15" s="24">
        <f t="shared" si="4"/>
        <v>21</v>
      </c>
      <c r="I15" s="82">
        <f t="shared" si="5"/>
        <v>14.489999999999998</v>
      </c>
      <c r="J15" s="25">
        <f t="shared" si="0"/>
        <v>466.2</v>
      </c>
      <c r="K15" s="40">
        <f t="shared" si="0"/>
        <v>321.67799999999994</v>
      </c>
      <c r="L15" s="25">
        <f t="shared" si="6"/>
        <v>23.31</v>
      </c>
      <c r="M15" s="63">
        <v>0.69</v>
      </c>
      <c r="N15" s="40">
        <f t="shared" si="7"/>
        <v>16.083899999999996</v>
      </c>
      <c r="O15" s="25"/>
      <c r="P15" s="51">
        <v>200</v>
      </c>
      <c r="Q15" s="52">
        <f t="shared" si="1"/>
        <v>69.929999999999993</v>
      </c>
      <c r="R15" s="53">
        <v>54</v>
      </c>
      <c r="S15" s="61">
        <v>75</v>
      </c>
      <c r="T15" s="65">
        <f t="shared" si="8"/>
        <v>48.251699999999985</v>
      </c>
      <c r="U15" s="38" t="str">
        <f t="shared" si="9"/>
        <v>Silicon catheter</v>
      </c>
    </row>
    <row r="16" spans="1:21" ht="22.5">
      <c r="A16" s="20">
        <v>12</v>
      </c>
      <c r="B16" s="21" t="s">
        <v>77</v>
      </c>
      <c r="C16" s="27" t="s">
        <v>88</v>
      </c>
      <c r="D16" s="54">
        <v>11</v>
      </c>
      <c r="E16" s="28">
        <v>10</v>
      </c>
      <c r="F16" s="26">
        <f t="shared" si="2"/>
        <v>110</v>
      </c>
      <c r="G16" s="78">
        <f t="shared" si="3"/>
        <v>75.899999999999991</v>
      </c>
      <c r="H16" s="24">
        <f t="shared" si="4"/>
        <v>11</v>
      </c>
      <c r="I16" s="82">
        <f t="shared" si="5"/>
        <v>7.589999999999999</v>
      </c>
      <c r="J16" s="25">
        <f t="shared" si="0"/>
        <v>122.1</v>
      </c>
      <c r="K16" s="40">
        <f t="shared" si="0"/>
        <v>84.248999999999995</v>
      </c>
      <c r="L16" s="25">
        <f t="shared" si="6"/>
        <v>12.209999999999999</v>
      </c>
      <c r="M16" s="63">
        <v>0.69</v>
      </c>
      <c r="N16" s="40">
        <f t="shared" si="7"/>
        <v>8.4248999999999992</v>
      </c>
      <c r="O16" s="25"/>
      <c r="P16" s="51">
        <v>150</v>
      </c>
      <c r="Q16" s="52">
        <f t="shared" si="1"/>
        <v>30.524999999999999</v>
      </c>
      <c r="R16" s="53">
        <v>16</v>
      </c>
      <c r="S16" s="61">
        <v>35</v>
      </c>
      <c r="T16" s="65">
        <f t="shared" si="8"/>
        <v>21.062249999999999</v>
      </c>
      <c r="U16" s="38" t="str">
        <f t="shared" si="9"/>
        <v>Gauge (medical use)</v>
      </c>
    </row>
    <row r="17" spans="1:21" ht="33.75">
      <c r="A17" s="20">
        <v>13</v>
      </c>
      <c r="B17" s="21" t="s">
        <v>78</v>
      </c>
      <c r="C17" s="27" t="s">
        <v>92</v>
      </c>
      <c r="D17" s="54">
        <v>7</v>
      </c>
      <c r="E17" s="28">
        <v>100</v>
      </c>
      <c r="F17" s="26">
        <f t="shared" si="2"/>
        <v>700</v>
      </c>
      <c r="G17" s="78">
        <f t="shared" si="3"/>
        <v>482.99999999999994</v>
      </c>
      <c r="H17" s="24">
        <f t="shared" si="4"/>
        <v>7</v>
      </c>
      <c r="I17" s="82">
        <f t="shared" si="5"/>
        <v>4.8299999999999992</v>
      </c>
      <c r="J17" s="25">
        <f t="shared" si="0"/>
        <v>777</v>
      </c>
      <c r="K17" s="40">
        <f t="shared" si="0"/>
        <v>536.12999999999988</v>
      </c>
      <c r="L17" s="25">
        <f t="shared" si="6"/>
        <v>7.77</v>
      </c>
      <c r="M17" s="63">
        <v>0.69</v>
      </c>
      <c r="N17" s="40">
        <f t="shared" si="7"/>
        <v>5.3612999999999991</v>
      </c>
      <c r="O17" s="25"/>
      <c r="P17" s="51">
        <v>150</v>
      </c>
      <c r="Q17" s="52">
        <f t="shared" si="1"/>
        <v>19.424999999999997</v>
      </c>
      <c r="R17" s="53">
        <v>22</v>
      </c>
      <c r="S17" s="61">
        <v>18</v>
      </c>
      <c r="T17" s="65">
        <f t="shared" si="8"/>
        <v>13.403249999999996</v>
      </c>
      <c r="U17" s="38" t="str">
        <f t="shared" si="9"/>
        <v>Bandages</v>
      </c>
    </row>
    <row r="18" spans="1:21" ht="22.5">
      <c r="A18" s="20">
        <v>14</v>
      </c>
      <c r="B18" s="21" t="s">
        <v>79</v>
      </c>
      <c r="C18" s="27" t="s">
        <v>93</v>
      </c>
      <c r="D18" s="54">
        <v>4</v>
      </c>
      <c r="E18" s="28">
        <v>100</v>
      </c>
      <c r="F18" s="26">
        <f t="shared" si="2"/>
        <v>400</v>
      </c>
      <c r="G18" s="78">
        <f t="shared" si="3"/>
        <v>276</v>
      </c>
      <c r="H18" s="24">
        <f t="shared" si="4"/>
        <v>4</v>
      </c>
      <c r="I18" s="82">
        <f t="shared" si="5"/>
        <v>2.76</v>
      </c>
      <c r="J18" s="25">
        <f t="shared" si="0"/>
        <v>444</v>
      </c>
      <c r="K18" s="40">
        <f t="shared" si="0"/>
        <v>306.36</v>
      </c>
      <c r="L18" s="25">
        <f t="shared" si="6"/>
        <v>4.4400000000000004</v>
      </c>
      <c r="M18" s="63">
        <v>0.69</v>
      </c>
      <c r="N18" s="40">
        <f t="shared" si="7"/>
        <v>3.0636000000000001</v>
      </c>
      <c r="O18" s="25"/>
      <c r="P18" s="51">
        <v>200</v>
      </c>
      <c r="Q18" s="52">
        <f t="shared" si="1"/>
        <v>13.32</v>
      </c>
      <c r="R18" s="53">
        <v>12</v>
      </c>
      <c r="S18" s="61">
        <v>12</v>
      </c>
      <c r="T18" s="65">
        <f t="shared" si="8"/>
        <v>9.1907999999999994</v>
      </c>
      <c r="U18" s="38" t="str">
        <f t="shared" si="9"/>
        <v>Tapes</v>
      </c>
    </row>
    <row r="19" spans="1:21">
      <c r="A19" s="20">
        <v>15</v>
      </c>
      <c r="B19" s="21" t="s">
        <v>83</v>
      </c>
      <c r="C19" s="27" t="s">
        <v>87</v>
      </c>
      <c r="D19" s="54">
        <v>12</v>
      </c>
      <c r="E19" s="28">
        <v>500</v>
      </c>
      <c r="F19" s="26">
        <f t="shared" si="2"/>
        <v>6000</v>
      </c>
      <c r="G19" s="78">
        <f t="shared" si="3"/>
        <v>4140</v>
      </c>
      <c r="H19" s="24">
        <f t="shared" si="4"/>
        <v>12</v>
      </c>
      <c r="I19" s="82">
        <f t="shared" si="5"/>
        <v>8.2799999999999994</v>
      </c>
      <c r="J19" s="25">
        <f t="shared" si="0"/>
        <v>6660</v>
      </c>
      <c r="K19" s="40">
        <f t="shared" si="0"/>
        <v>4595.3999999999996</v>
      </c>
      <c r="L19" s="25">
        <f t="shared" si="6"/>
        <v>13.32</v>
      </c>
      <c r="M19" s="63">
        <v>0.69</v>
      </c>
      <c r="N19" s="40">
        <f t="shared" si="7"/>
        <v>9.1907999999999994</v>
      </c>
      <c r="O19" s="25"/>
      <c r="P19" s="51">
        <v>200</v>
      </c>
      <c r="Q19" s="52">
        <f t="shared" si="1"/>
        <v>39.96</v>
      </c>
      <c r="R19" s="53">
        <v>22</v>
      </c>
      <c r="S19" s="61">
        <v>45</v>
      </c>
      <c r="T19" s="65">
        <f t="shared" si="8"/>
        <v>27.572399999999998</v>
      </c>
      <c r="U19" s="38" t="str">
        <f t="shared" si="9"/>
        <v>Arm support (sleeve)</v>
      </c>
    </row>
    <row r="20" spans="1:21">
      <c r="A20" s="20">
        <v>16</v>
      </c>
      <c r="B20" s="21" t="s">
        <v>82</v>
      </c>
      <c r="C20" s="27" t="s">
        <v>87</v>
      </c>
      <c r="D20" s="54">
        <v>12</v>
      </c>
      <c r="E20" s="28">
        <v>500</v>
      </c>
      <c r="F20" s="26">
        <f t="shared" si="2"/>
        <v>6000</v>
      </c>
      <c r="G20" s="78">
        <f t="shared" si="3"/>
        <v>4140</v>
      </c>
      <c r="H20" s="24">
        <f t="shared" si="4"/>
        <v>12</v>
      </c>
      <c r="I20" s="82">
        <f t="shared" si="5"/>
        <v>8.2799999999999994</v>
      </c>
      <c r="J20" s="25">
        <f t="shared" si="0"/>
        <v>6660</v>
      </c>
      <c r="K20" s="40">
        <f t="shared" si="0"/>
        <v>4595.3999999999996</v>
      </c>
      <c r="L20" s="25">
        <f t="shared" si="6"/>
        <v>13.32</v>
      </c>
      <c r="M20" s="63">
        <v>0.69</v>
      </c>
      <c r="N20" s="40">
        <f t="shared" si="7"/>
        <v>9.1907999999999994</v>
      </c>
      <c r="O20" s="25"/>
      <c r="P20" s="51">
        <v>200</v>
      </c>
      <c r="Q20" s="52">
        <f t="shared" si="1"/>
        <v>39.96</v>
      </c>
      <c r="R20" s="53">
        <v>22</v>
      </c>
      <c r="S20" s="61">
        <v>45</v>
      </c>
      <c r="T20" s="65">
        <f t="shared" si="8"/>
        <v>27.572399999999998</v>
      </c>
      <c r="U20" s="38" t="str">
        <f t="shared" si="9"/>
        <v>Ankle support (sleeve)</v>
      </c>
    </row>
    <row r="21" spans="1:21">
      <c r="A21" s="20">
        <v>17</v>
      </c>
      <c r="B21" s="21" t="s">
        <v>80</v>
      </c>
      <c r="C21" s="27" t="s">
        <v>87</v>
      </c>
      <c r="D21" s="54">
        <v>14</v>
      </c>
      <c r="E21" s="28">
        <v>500</v>
      </c>
      <c r="F21" s="26">
        <f t="shared" si="2"/>
        <v>7000</v>
      </c>
      <c r="G21" s="78">
        <f t="shared" si="3"/>
        <v>4830</v>
      </c>
      <c r="H21" s="24">
        <f t="shared" si="4"/>
        <v>14</v>
      </c>
      <c r="I21" s="82">
        <f t="shared" si="5"/>
        <v>9.66</v>
      </c>
      <c r="J21" s="25">
        <f t="shared" si="0"/>
        <v>7770</v>
      </c>
      <c r="K21" s="40">
        <f t="shared" si="0"/>
        <v>5361.3</v>
      </c>
      <c r="L21" s="25">
        <f t="shared" si="6"/>
        <v>15.54</v>
      </c>
      <c r="M21" s="63">
        <v>0.69</v>
      </c>
      <c r="N21" s="40">
        <f t="shared" si="7"/>
        <v>10.7226</v>
      </c>
      <c r="O21" s="25"/>
      <c r="P21" s="51">
        <v>200</v>
      </c>
      <c r="Q21" s="52">
        <f t="shared" si="1"/>
        <v>46.62</v>
      </c>
      <c r="R21" s="53">
        <v>25</v>
      </c>
      <c r="S21" s="61">
        <v>45</v>
      </c>
      <c r="T21" s="65">
        <f t="shared" si="8"/>
        <v>32.1678</v>
      </c>
      <c r="U21" s="38" t="str">
        <f t="shared" si="9"/>
        <v>Knee sleeve</v>
      </c>
    </row>
    <row r="22" spans="1:21">
      <c r="A22" s="20">
        <v>18</v>
      </c>
      <c r="B22" s="21" t="s">
        <v>81</v>
      </c>
      <c r="C22" s="27" t="s">
        <v>87</v>
      </c>
      <c r="D22" s="54">
        <v>16</v>
      </c>
      <c r="E22" s="28">
        <v>30</v>
      </c>
      <c r="F22" s="26">
        <f t="shared" si="2"/>
        <v>480</v>
      </c>
      <c r="G22" s="78">
        <f t="shared" si="3"/>
        <v>331.2</v>
      </c>
      <c r="H22" s="24">
        <f t="shared" si="4"/>
        <v>16</v>
      </c>
      <c r="I22" s="82">
        <f t="shared" si="5"/>
        <v>11.04</v>
      </c>
      <c r="J22" s="25">
        <f t="shared" si="0"/>
        <v>532.79999999999995</v>
      </c>
      <c r="K22" s="40">
        <f t="shared" si="0"/>
        <v>367.63200000000001</v>
      </c>
      <c r="L22" s="25">
        <f t="shared" si="6"/>
        <v>17.759999999999998</v>
      </c>
      <c r="M22" s="63">
        <v>0.69</v>
      </c>
      <c r="N22" s="40">
        <f t="shared" si="7"/>
        <v>12.2544</v>
      </c>
      <c r="O22" s="25"/>
      <c r="P22" s="51">
        <v>200</v>
      </c>
      <c r="Q22" s="52">
        <f t="shared" si="1"/>
        <v>53.279999999999994</v>
      </c>
      <c r="R22" s="53">
        <v>32</v>
      </c>
      <c r="S22" s="61">
        <v>45</v>
      </c>
      <c r="T22" s="65">
        <f t="shared" si="8"/>
        <v>36.763199999999998</v>
      </c>
      <c r="U22" s="38" t="str">
        <f t="shared" si="9"/>
        <v>Carbon fiber knee braces</v>
      </c>
    </row>
    <row r="23" spans="1:21" ht="22.5">
      <c r="A23" s="20">
        <v>19</v>
      </c>
      <c r="B23" s="21" t="s">
        <v>84</v>
      </c>
      <c r="C23" s="27" t="s">
        <v>89</v>
      </c>
      <c r="D23" s="54">
        <v>20</v>
      </c>
      <c r="E23" s="28">
        <v>30</v>
      </c>
      <c r="F23" s="26">
        <f t="shared" si="2"/>
        <v>600</v>
      </c>
      <c r="G23" s="78">
        <f t="shared" si="3"/>
        <v>413.99999999999994</v>
      </c>
      <c r="H23" s="24">
        <f t="shared" si="4"/>
        <v>20</v>
      </c>
      <c r="I23" s="82">
        <f t="shared" si="5"/>
        <v>13.799999999999999</v>
      </c>
      <c r="J23" s="25">
        <f t="shared" si="0"/>
        <v>666</v>
      </c>
      <c r="K23" s="40">
        <f t="shared" si="0"/>
        <v>459.53999999999996</v>
      </c>
      <c r="L23" s="25">
        <f t="shared" si="6"/>
        <v>22.2</v>
      </c>
      <c r="M23" s="63">
        <v>0.69</v>
      </c>
      <c r="N23" s="40">
        <f t="shared" si="7"/>
        <v>15.318</v>
      </c>
      <c r="O23" s="25"/>
      <c r="P23" s="51">
        <v>200</v>
      </c>
      <c r="Q23" s="52">
        <f t="shared" si="1"/>
        <v>66.599999999999994</v>
      </c>
      <c r="R23" s="53">
        <v>45</v>
      </c>
      <c r="S23" s="61">
        <v>55</v>
      </c>
      <c r="T23" s="65">
        <f t="shared" si="8"/>
        <v>45.954000000000001</v>
      </c>
      <c r="U23" s="38" t="str">
        <f t="shared" si="9"/>
        <v>Carbon fiber knee frame</v>
      </c>
    </row>
    <row r="24" spans="1:21" ht="12" thickBot="1">
      <c r="A24" s="20">
        <v>20</v>
      </c>
      <c r="B24" s="21" t="s">
        <v>85</v>
      </c>
      <c r="C24" s="27" t="s">
        <v>87</v>
      </c>
      <c r="D24" s="54">
        <v>9</v>
      </c>
      <c r="E24" s="28">
        <v>200</v>
      </c>
      <c r="F24" s="26">
        <f t="shared" si="2"/>
        <v>1800</v>
      </c>
      <c r="G24" s="78">
        <f t="shared" si="3"/>
        <v>1242</v>
      </c>
      <c r="H24" s="26">
        <f t="shared" si="4"/>
        <v>9</v>
      </c>
      <c r="I24" s="40">
        <f t="shared" si="5"/>
        <v>6.21</v>
      </c>
      <c r="J24" s="25">
        <f t="shared" si="0"/>
        <v>1998</v>
      </c>
      <c r="K24" s="40">
        <f t="shared" si="0"/>
        <v>1378.62</v>
      </c>
      <c r="L24" s="25">
        <f t="shared" si="6"/>
        <v>9.99</v>
      </c>
      <c r="M24" s="64">
        <v>0.69</v>
      </c>
      <c r="N24" s="40">
        <f t="shared" si="7"/>
        <v>6.8930999999999996</v>
      </c>
      <c r="O24" s="25"/>
      <c r="P24" s="51">
        <v>200</v>
      </c>
      <c r="Q24" s="52">
        <f t="shared" si="1"/>
        <v>29.97</v>
      </c>
      <c r="R24" s="53">
        <v>24</v>
      </c>
      <c r="S24" s="61">
        <v>25</v>
      </c>
      <c r="T24" s="65">
        <f t="shared" si="8"/>
        <v>20.679299999999998</v>
      </c>
      <c r="U24" s="38" t="str">
        <f t="shared" si="9"/>
        <v>Wrist brace</v>
      </c>
    </row>
    <row r="25" spans="1:21">
      <c r="B25" s="16"/>
      <c r="F25" s="29">
        <f>SUM(F5:F24)</f>
        <v>35449</v>
      </c>
      <c r="G25" s="81">
        <f>SUM(G5:G24)</f>
        <v>24459.81</v>
      </c>
      <c r="H25" s="79"/>
      <c r="I25" s="80"/>
      <c r="J25" s="30">
        <f>SUM(J5:J24)</f>
        <v>39348.39</v>
      </c>
      <c r="K25" s="30">
        <f>SUM(K5:K24)</f>
        <v>27150.3891</v>
      </c>
    </row>
    <row r="26" spans="1:21">
      <c r="B26" s="16"/>
    </row>
    <row r="27" spans="1:21">
      <c r="B27" s="16"/>
    </row>
    <row r="28" spans="1:21">
      <c r="B28" s="16"/>
    </row>
    <row r="29" spans="1:21">
      <c r="B29" s="16"/>
    </row>
    <row r="30" spans="1:21">
      <c r="B30" s="16"/>
    </row>
    <row r="31" spans="1:21">
      <c r="B31" s="16"/>
    </row>
    <row r="32" spans="1:21">
      <c r="B32" s="16"/>
    </row>
    <row r="33" spans="2:2">
      <c r="B33" s="16"/>
    </row>
    <row r="34" spans="2:2">
      <c r="B34" s="16"/>
    </row>
    <row r="35" spans="2:2">
      <c r="B35" s="16"/>
    </row>
    <row r="36" spans="2:2">
      <c r="B36" s="16"/>
    </row>
  </sheetData>
  <mergeCells count="1">
    <mergeCell ref="B1:U1"/>
  </mergeCells>
  <pageMargins left="0.19685039370078741" right="0.19685039370078741" top="0.19685039370078741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Funds_Sharing</vt:lpstr>
      <vt:lpstr>Projected_Hiring_Plan</vt:lpstr>
      <vt:lpstr>Projected_Hiring_Plan_payroll</vt:lpstr>
      <vt:lpstr>Projected_4-years_payroll_plan</vt:lpstr>
      <vt:lpstr>Projected_fleet_plan</vt:lpstr>
      <vt:lpstr>Projected_fleet_plan_costs</vt:lpstr>
      <vt:lpstr>Fleet_gasoline_expenses</vt:lpstr>
      <vt:lpstr>Fleet_gasoline_expenses_initial</vt:lpstr>
      <vt:lpstr>Products_list</vt:lpstr>
      <vt:lpstr>Products_list_final_prices</vt:lpstr>
      <vt:lpstr>Premises_Rents</vt:lpstr>
      <vt:lpstr>Premises_Rents_total_cost</vt:lpstr>
      <vt:lpstr>Operational_expenses</vt:lpstr>
      <vt:lpstr>Operational_expenses_totals</vt:lpstr>
      <vt:lpstr>Marketing_expenses</vt:lpstr>
      <vt:lpstr>Marketing_expenses_totals</vt:lpstr>
      <vt:lpstr>Sales_Forecast</vt:lpstr>
      <vt:lpstr>Sales_Overalls</vt:lpstr>
      <vt:lpstr>Purchase_forecast</vt:lpstr>
      <vt:lpstr>Purchase_forecast_totals</vt:lpstr>
      <vt:lpstr>Income_statement_totals</vt:lpstr>
      <vt:lpstr>Some_overalls</vt:lpstr>
      <vt:lpstr>Income_statement</vt:lpstr>
      <vt:lpstr>CashFlow_YEAR1</vt:lpstr>
      <vt:lpstr>CashFlow_YEAR2</vt:lpstr>
      <vt:lpstr>CashFlow_YEAR3</vt:lpstr>
      <vt:lpstr>CashFlow_YEAR4</vt:lpstr>
      <vt:lpstr>Balance_Sheet</vt:lpstr>
      <vt:lpstr>NPV_IRR</vt:lpstr>
      <vt:lpstr>Other_ratios</vt:lpstr>
      <vt:lpstr>Investment_Cash_Flow</vt:lpstr>
      <vt:lpstr>Projected_Hiring_Plan_payroll!Print_Area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Evangelos Ergen</dc:creator>
  <cp:lastModifiedBy>user</cp:lastModifiedBy>
  <cp:lastPrinted>2011-07-01T14:14:19Z</cp:lastPrinted>
  <dcterms:created xsi:type="dcterms:W3CDTF">2011-06-02T15:30:16Z</dcterms:created>
  <dcterms:modified xsi:type="dcterms:W3CDTF">2011-07-24T14:14:00Z</dcterms:modified>
</cp:coreProperties>
</file>